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Job Ratt\Market\งบการเงิน\งบปี 2025\Q1\"/>
    </mc:Choice>
  </mc:AlternateContent>
  <bookViews>
    <workbookView xWindow="-105" yWindow="-105" windowWidth="19425" windowHeight="11505" tabRatio="735" activeTab="4"/>
  </bookViews>
  <sheets>
    <sheet name="BS-3-5" sheetId="14" r:id="rId1"/>
    <sheet name="PL 6-7 " sheetId="15" r:id="rId2"/>
    <sheet name="cet-Conso 8-9" sheetId="8" r:id="rId3"/>
    <sheet name="cet-company 10-11" sheetId="9" r:id="rId4"/>
    <sheet name="CF 12-13" sheetId="12" r:id="rId5"/>
  </sheets>
  <definedNames>
    <definedName name="_xlnm.Print_Area" localSheetId="0">'BS-3-5'!$A$1:$J$89</definedName>
    <definedName name="_xlnm.Print_Area" localSheetId="3">'cet-company 10-11'!$A$1:$P$54</definedName>
    <definedName name="_xlnm.Print_Area" localSheetId="2">'cet-Conso 8-9'!$A$1:$Y$60</definedName>
    <definedName name="_xlnm.Print_Area" localSheetId="4">'CF 12-13'!$A$1:$J$99</definedName>
    <definedName name="_xlnm.Print_Area" localSheetId="1">'PL 6-7 '!$A$1:$J$58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5" l="1"/>
  <c r="Q59" i="8"/>
  <c r="O59" i="8"/>
  <c r="I59" i="8"/>
  <c r="G59" i="8"/>
  <c r="E59" i="8"/>
  <c r="W45" i="8" l="1"/>
  <c r="K45" i="8"/>
  <c r="D26" i="12"/>
  <c r="H40" i="12" l="1"/>
  <c r="H44" i="12"/>
  <c r="D86" i="12" l="1"/>
  <c r="H30" i="15" l="1"/>
  <c r="H23" i="15"/>
  <c r="H17" i="15"/>
  <c r="H10" i="15"/>
  <c r="D17" i="15"/>
  <c r="D10" i="15"/>
  <c r="H83" i="14"/>
  <c r="F18" i="15" l="1"/>
  <c r="F82" i="12"/>
  <c r="M57" i="8" l="1"/>
  <c r="S15" i="8"/>
  <c r="F58" i="15"/>
  <c r="F85" i="14"/>
  <c r="J18" i="14"/>
  <c r="W26" i="8" l="1"/>
  <c r="U15" i="8"/>
  <c r="Y15" i="8" s="1"/>
  <c r="S45" i="8"/>
  <c r="U45" i="8" s="1"/>
  <c r="D88" i="12"/>
  <c r="H88" i="12"/>
  <c r="E52" i="8"/>
  <c r="J50" i="15"/>
  <c r="F50" i="15"/>
  <c r="S51" i="8" l="1"/>
  <c r="D85" i="14" l="1"/>
  <c r="H62" i="14" l="1"/>
  <c r="H85" i="14"/>
  <c r="H31" i="14"/>
  <c r="H54" i="14" l="1"/>
  <c r="P45" i="9" l="1"/>
  <c r="U51" i="8"/>
  <c r="Y51" i="8" s="1"/>
  <c r="S21" i="8"/>
  <c r="S20" i="8"/>
  <c r="S19" i="8"/>
  <c r="U19" i="8" s="1"/>
  <c r="E53" i="8"/>
  <c r="U21" i="8" l="1"/>
  <c r="H24" i="9" l="1"/>
  <c r="F24" i="9"/>
  <c r="F19" i="9"/>
  <c r="F20" i="9" s="1"/>
  <c r="Y45" i="8" l="1"/>
  <c r="W56" i="8"/>
  <c r="S56" i="8"/>
  <c r="S57" i="8"/>
  <c r="U57" i="8" s="1"/>
  <c r="M27" i="8"/>
  <c r="S27" i="8" s="1"/>
  <c r="F67" i="12"/>
  <c r="D36" i="15"/>
  <c r="H36" i="15"/>
  <c r="F36" i="15"/>
  <c r="J24" i="15"/>
  <c r="H24" i="15"/>
  <c r="F24" i="15"/>
  <c r="D24" i="15"/>
  <c r="J18" i="15"/>
  <c r="H18" i="15"/>
  <c r="D18" i="15"/>
  <c r="D26" i="15" l="1"/>
  <c r="D29" i="15" s="1"/>
  <c r="D31" i="15" s="1"/>
  <c r="H26" i="15"/>
  <c r="H29" i="15" s="1"/>
  <c r="H31" i="15" s="1"/>
  <c r="H37" i="15" s="1"/>
  <c r="F26" i="15"/>
  <c r="F29" i="15" s="1"/>
  <c r="F31" i="15" s="1"/>
  <c r="J26" i="15"/>
  <c r="J29" i="15" s="1"/>
  <c r="J31" i="15" s="1"/>
  <c r="J37" i="15" s="1"/>
  <c r="D37" i="15" l="1"/>
  <c r="D10" i="12"/>
  <c r="H10" i="12"/>
  <c r="J10" i="12"/>
  <c r="J55" i="15"/>
  <c r="F37" i="15"/>
  <c r="F10" i="12"/>
  <c r="F33" i="12" s="1"/>
  <c r="D33" i="12"/>
  <c r="E58" i="8"/>
  <c r="F54" i="14"/>
  <c r="D54" i="14"/>
  <c r="F55" i="15" l="1"/>
  <c r="L50" i="9"/>
  <c r="P50" i="9" s="1"/>
  <c r="K26" i="8"/>
  <c r="J58" i="15"/>
  <c r="L23" i="9"/>
  <c r="J54" i="14"/>
  <c r="H55" i="15" l="1"/>
  <c r="F87" i="14" l="1"/>
  <c r="F18" i="14"/>
  <c r="P39" i="9"/>
  <c r="S49" i="8"/>
  <c r="S50" i="8"/>
  <c r="U50" i="8" s="1"/>
  <c r="U49" i="8" l="1"/>
  <c r="U52" i="8" s="1"/>
  <c r="U53" i="8" s="1"/>
  <c r="S52" i="8"/>
  <c r="H44" i="9"/>
  <c r="H43" i="9"/>
  <c r="F43" i="9"/>
  <c r="D62" i="14" l="1"/>
  <c r="D18" i="14"/>
  <c r="J82" i="12" l="1"/>
  <c r="N51" i="9"/>
  <c r="J51" i="9"/>
  <c r="H51" i="9"/>
  <c r="F51" i="9"/>
  <c r="N46" i="9"/>
  <c r="N47" i="9" s="1"/>
  <c r="J46" i="9"/>
  <c r="J47" i="9" s="1"/>
  <c r="H46" i="9"/>
  <c r="H47" i="9" s="1"/>
  <c r="F46" i="9"/>
  <c r="F47" i="9" s="1"/>
  <c r="L46" i="9"/>
  <c r="L47" i="9" s="1"/>
  <c r="P44" i="9"/>
  <c r="P43" i="9"/>
  <c r="W58" i="8"/>
  <c r="W59" i="8" s="1"/>
  <c r="Q58" i="8"/>
  <c r="O58" i="8"/>
  <c r="M58" i="8"/>
  <c r="M59" i="8" s="1"/>
  <c r="I58" i="8"/>
  <c r="G58" i="8"/>
  <c r="Y57" i="8"/>
  <c r="Q52" i="8"/>
  <c r="Q53" i="8" s="1"/>
  <c r="O52" i="8"/>
  <c r="O53" i="8" s="1"/>
  <c r="M52" i="8"/>
  <c r="M53" i="8" s="1"/>
  <c r="I52" i="8"/>
  <c r="I53" i="8" s="1"/>
  <c r="G52" i="8"/>
  <c r="G53" i="8" s="1"/>
  <c r="Y49" i="8"/>
  <c r="J85" i="14"/>
  <c r="H87" i="14"/>
  <c r="J62" i="14"/>
  <c r="F62" i="14"/>
  <c r="J31" i="14"/>
  <c r="F31" i="14"/>
  <c r="H18" i="14"/>
  <c r="J33" i="12" l="1"/>
  <c r="J45" i="12" s="1"/>
  <c r="J47" i="12" s="1"/>
  <c r="J87" i="14"/>
  <c r="J53" i="9"/>
  <c r="H53" i="9"/>
  <c r="F53" i="9"/>
  <c r="J67" i="12"/>
  <c r="N53" i="9"/>
  <c r="P46" i="9"/>
  <c r="P47" i="9" s="1"/>
  <c r="S58" i="8"/>
  <c r="S59" i="8" s="1"/>
  <c r="S53" i="8"/>
  <c r="K52" i="8"/>
  <c r="K53" i="8" s="1"/>
  <c r="Y50" i="8"/>
  <c r="W52" i="8"/>
  <c r="W53" i="8" s="1"/>
  <c r="H33" i="14"/>
  <c r="F64" i="14"/>
  <c r="F89" i="14" s="1"/>
  <c r="D87" i="14"/>
  <c r="D31" i="14"/>
  <c r="J64" i="14"/>
  <c r="F33" i="14"/>
  <c r="J33" i="14"/>
  <c r="D64" i="14"/>
  <c r="H64" i="14"/>
  <c r="H89" i="14" s="1"/>
  <c r="J85" i="12" l="1"/>
  <c r="J87" i="12" s="1"/>
  <c r="J89" i="12" s="1"/>
  <c r="H90" i="14"/>
  <c r="J89" i="14"/>
  <c r="F90" i="14"/>
  <c r="Y52" i="8"/>
  <c r="Y53" i="8" s="1"/>
  <c r="D89" i="14"/>
  <c r="D33" i="14"/>
  <c r="J90" i="14" l="1"/>
  <c r="D90" i="14"/>
  <c r="F45" i="12"/>
  <c r="F47" i="12" s="1"/>
  <c r="P16" i="9"/>
  <c r="H67" i="12"/>
  <c r="W28" i="8"/>
  <c r="N24" i="9"/>
  <c r="J24" i="9"/>
  <c r="N19" i="9"/>
  <c r="N20" i="9" s="1"/>
  <c r="J19" i="9"/>
  <c r="J20" i="9" s="1"/>
  <c r="H19" i="9"/>
  <c r="H20" i="9" s="1"/>
  <c r="H26" i="9" s="1"/>
  <c r="P12" i="9"/>
  <c r="Q28" i="8"/>
  <c r="O28" i="8"/>
  <c r="I28" i="8"/>
  <c r="G28" i="8"/>
  <c r="E28" i="8"/>
  <c r="S26" i="8"/>
  <c r="U26" i="8" s="1"/>
  <c r="Y26" i="8" s="1"/>
  <c r="W22" i="8"/>
  <c r="W23" i="8" s="1"/>
  <c r="Q22" i="8"/>
  <c r="Q23" i="8" s="1"/>
  <c r="O22" i="8"/>
  <c r="O23" i="8" s="1"/>
  <c r="M22" i="8"/>
  <c r="M23" i="8" s="1"/>
  <c r="I22" i="8"/>
  <c r="I23" i="8" s="1"/>
  <c r="I29" i="8" s="1"/>
  <c r="G22" i="8"/>
  <c r="G23" i="8" s="1"/>
  <c r="G29" i="8" s="1"/>
  <c r="E22" i="8"/>
  <c r="E23" i="8" s="1"/>
  <c r="E29" i="8" s="1"/>
  <c r="U20" i="8"/>
  <c r="H82" i="12"/>
  <c r="D67" i="12"/>
  <c r="D82" i="12"/>
  <c r="O29" i="8" l="1"/>
  <c r="Q29" i="8"/>
  <c r="F85" i="12"/>
  <c r="F87" i="12" s="1"/>
  <c r="F89" i="12" s="1"/>
  <c r="J26" i="9"/>
  <c r="W29" i="8"/>
  <c r="N26" i="9"/>
  <c r="F26" i="9"/>
  <c r="Y20" i="8"/>
  <c r="Y19" i="8"/>
  <c r="P17" i="9"/>
  <c r="K22" i="8"/>
  <c r="K23" i="8" s="1"/>
  <c r="Y21" i="8"/>
  <c r="S22" i="8"/>
  <c r="S23" i="8" s="1"/>
  <c r="S28" i="8"/>
  <c r="U27" i="8"/>
  <c r="Y27" i="8" s="1"/>
  <c r="M28" i="8"/>
  <c r="M29" i="8" s="1"/>
  <c r="S29" i="8" l="1"/>
  <c r="Y22" i="8"/>
  <c r="Y23" i="8" s="1"/>
  <c r="D45" i="12"/>
  <c r="D47" i="12" s="1"/>
  <c r="D85" i="12" s="1"/>
  <c r="U22" i="8"/>
  <c r="U23" i="8" s="1"/>
  <c r="L19" i="9"/>
  <c r="L20" i="9" s="1"/>
  <c r="P18" i="9"/>
  <c r="P19" i="9" s="1"/>
  <c r="P20" i="9" s="1"/>
  <c r="H33" i="12"/>
  <c r="H45" i="12" s="1"/>
  <c r="H47" i="12" s="1"/>
  <c r="H85" i="12" s="1"/>
  <c r="L24" i="9"/>
  <c r="D87" i="12" l="1"/>
  <c r="D89" i="12" s="1"/>
  <c r="L89" i="12" s="1"/>
  <c r="H87" i="12"/>
  <c r="H89" i="12" s="1"/>
  <c r="M89" i="12" s="1"/>
  <c r="P51" i="9"/>
  <c r="P53" i="9" s="1"/>
  <c r="Q53" i="9" s="1"/>
  <c r="L51" i="9"/>
  <c r="L53" i="9" s="1"/>
  <c r="L26" i="9"/>
  <c r="P23" i="9"/>
  <c r="P24" i="9" s="1"/>
  <c r="P26" i="9" s="1"/>
  <c r="K28" i="8"/>
  <c r="K29" i="8" s="1"/>
  <c r="Y28" i="8" l="1"/>
  <c r="Y29" i="8" s="1"/>
  <c r="U28" i="8"/>
  <c r="U29" i="8" s="1"/>
  <c r="H58" i="15" l="1"/>
  <c r="H50" i="15"/>
  <c r="D48" i="15" l="1"/>
  <c r="D58" i="15" s="1"/>
  <c r="K56" i="8" l="1"/>
  <c r="U56" i="8" l="1"/>
  <c r="K58" i="8"/>
  <c r="K59" i="8" s="1"/>
  <c r="Y56" i="8" l="1"/>
  <c r="Y58" i="8" s="1"/>
  <c r="Y59" i="8" s="1"/>
  <c r="Z59" i="8" s="1"/>
  <c r="U58" i="8"/>
  <c r="U59" i="8" s="1"/>
  <c r="D55" i="15"/>
</calcChain>
</file>

<file path=xl/sharedStrings.xml><?xml version="1.0" encoding="utf-8"?>
<sst xmlns="http://schemas.openxmlformats.org/spreadsheetml/2006/main" count="447" uniqueCount="222">
  <si>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</si>
  <si>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</si>
  <si>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</si>
  <si>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</si>
  <si>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</si>
  <si>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</si>
  <si>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</si>
  <si>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</si>
  <si>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</si>
  <si>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</si>
  <si>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</si>
  <si>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</si>
  <si>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สินทรัพย์ไม่หมุนเวียน</t>
  </si>
  <si>
    <t>รวมสินทรัพย์ไม่หมุนเวียน</t>
  </si>
  <si>
    <t>ส่วนเกิน</t>
  </si>
  <si>
    <t>และชำระแล้ว</t>
  </si>
  <si>
    <t>มูลค่าหุ้น</t>
  </si>
  <si>
    <t>รวม</t>
  </si>
  <si>
    <t>หนี้สินไม่หมุนเวียน</t>
  </si>
  <si>
    <t>รวมหนี้สินไม่หมุนเวียน</t>
  </si>
  <si>
    <t>ยังไม่ได้จัดสรร</t>
  </si>
  <si>
    <t>ทุนเรือนหุ้น</t>
  </si>
  <si>
    <t>รายได้</t>
  </si>
  <si>
    <t>รวมรายได้</t>
  </si>
  <si>
    <t>ค่าใช้จ่าย</t>
  </si>
  <si>
    <t>รวมค่าใช้จ่าย</t>
  </si>
  <si>
    <t>กำไรสะสม</t>
  </si>
  <si>
    <t xml:space="preserve">กระแสเงินสดจากกิจกรรมดำเนินงาน </t>
  </si>
  <si>
    <t xml:space="preserve">กระแสเงินสดจากกิจกรรมลงทุน </t>
  </si>
  <si>
    <t xml:space="preserve">กระแสเงินสดจากกิจกรรมจัดหาเงิน </t>
  </si>
  <si>
    <t>ของบริษัทย่อย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</si>
  <si>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</si>
  <si>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</si>
  <si>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</si>
  <si>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</si>
  <si>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เงินลงทุนในบริษัทร่วม</t>
  </si>
  <si>
    <t>หนี้สินและส่วนของผู้ถือหุ้น</t>
  </si>
  <si>
    <t>ส่วนเกินมูลค่าหุ้น</t>
  </si>
  <si>
    <t>รายได้อื่น</t>
  </si>
  <si>
    <t>ข้อมูลเพิ่มเติมประกอบงบกระแสเงินสด</t>
  </si>
  <si>
    <t>ส่วนเกินของเงินลงทุน</t>
  </si>
  <si>
    <t>จากการซื้อเงินลงทุน</t>
  </si>
  <si>
    <t xml:space="preserve">   ยังไม่ได้จัดสรร </t>
  </si>
  <si>
    <t>เงินปันผลรับจากบริษัทย่อย</t>
  </si>
  <si>
    <t>เงินสดรับจากการเพิ่มทุนและการใช้สิทธิซื้อหุ้นสามัญ</t>
  </si>
  <si>
    <t>ค่าใช้จ่ายในการบริหาร</t>
  </si>
  <si>
    <t>สินค้าคงเหลือ</t>
  </si>
  <si>
    <t xml:space="preserve">เงินลงทุนในบริษัทย่อย </t>
  </si>
  <si>
    <t xml:space="preserve">ที่ดิน อาคารและอุปกรณ์ </t>
  </si>
  <si>
    <t>สินทรัพย์ไม่หมุนเวียนอื่น</t>
  </si>
  <si>
    <t>องค์ประกอบอื่นของส่วนของผู้ถือหุ้น</t>
  </si>
  <si>
    <t>ในบริษัทย่อยเพิ่มเติม</t>
  </si>
  <si>
    <t>ในราคาที่สูงกว่า</t>
  </si>
  <si>
    <t>ส่วนได้เสียที่</t>
  </si>
  <si>
    <t>มูลค่าตามบัญชี</t>
  </si>
  <si>
    <t>ไม่มีอำนาจ</t>
  </si>
  <si>
    <t>ยังไม่ได้</t>
  </si>
  <si>
    <t>องค์ประกอบอื่น</t>
  </si>
  <si>
    <t>ควบคุม</t>
  </si>
  <si>
    <t>ตามกฎหมาย</t>
  </si>
  <si>
    <t>จัดสรร</t>
  </si>
  <si>
    <t>งบการเงิน</t>
  </si>
  <si>
    <t xml:space="preserve"> ณ วันที่ซื้อ</t>
  </si>
  <si>
    <t>ของส่วนของผู้ถือหุ้น</t>
  </si>
  <si>
    <t>เงินชดเชยค่าประกันความเสียหาย</t>
  </si>
  <si>
    <t>กำไรขาดทุนเบ็ดเสร็จอื่น</t>
  </si>
  <si>
    <t>ต้นทุนทางการเงิน</t>
  </si>
  <si>
    <t>กำไรสำหรับงวด</t>
  </si>
  <si>
    <t>การเปลี่ยนแปลงในสินทรัพย์และหนี้สินดำเนินงาน</t>
  </si>
  <si>
    <t>ดอกเบี้ยจ่าย</t>
  </si>
  <si>
    <t>กำไรขาดทุนเบ็ดเสร็จสำหรับงวด</t>
  </si>
  <si>
    <t xml:space="preserve">     กำไรหรือขาดทุน</t>
  </si>
  <si>
    <t xml:space="preserve">     กำไรขาดทุนเบ็ดเสร็จอื่น</t>
  </si>
  <si>
    <t>รวมกำไรขาดทุนเบ็ดเสร็จสำหรับงวด</t>
  </si>
  <si>
    <t>(พันบาท)</t>
  </si>
  <si>
    <t xml:space="preserve">   ที่ถึงกำหนดชำระภายในหนึ่งปี </t>
  </si>
  <si>
    <t>ส่วนของเงินกู้ยืมระยะยาว</t>
  </si>
  <si>
    <t>กำไรก่อนภาษีเงินได้</t>
  </si>
  <si>
    <t>การแบ่งปันกำไร</t>
  </si>
  <si>
    <t xml:space="preserve">     ส่วนที่เป็นของบริษัทใหญ่</t>
  </si>
  <si>
    <t xml:space="preserve">     ส่วนที่เป็นของส่วนได้เสียที่ไม่มีอำนาจควบคุม</t>
  </si>
  <si>
    <t>รายการจากการจ่ายโดยใช้หุ้นเป็นเกณฑ์</t>
  </si>
  <si>
    <t xml:space="preserve">      ทุนจดทะเบียน</t>
  </si>
  <si>
    <t>ต้นทุนขายและให้บริการ</t>
  </si>
  <si>
    <t>เงินกู้ยืมระยะยาว</t>
  </si>
  <si>
    <t xml:space="preserve">   จัดสรรแล้ว</t>
  </si>
  <si>
    <t>ส่วนได้เสียที่ไม่มีอำนาจควบคุม</t>
  </si>
  <si>
    <t>ค่าความนิยม</t>
  </si>
  <si>
    <t xml:space="preserve">      ทุนสำรองตามกฎหมาย </t>
  </si>
  <si>
    <t>สำหรับงวดสามเดือนสิ้นสุด</t>
  </si>
  <si>
    <t>รวมส่วนของบริษัทใหญ่</t>
  </si>
  <si>
    <t>สินทรัพย์ภาษีเงินได้รอการตัดบัญชี</t>
  </si>
  <si>
    <t>หนี้สินภาษีเงินได้รอการตัดบัญชี</t>
  </si>
  <si>
    <t>บริษัท เคซีอี อีเลคโทรนิคส์ จำกัด (มหาชน) และบริษัทย่อย</t>
  </si>
  <si>
    <t>งบกำไรขาดทุนเบ็ดเสร็จ (ไม่ได้ตรวจสอบ)</t>
  </si>
  <si>
    <t>งบกระแสเงินสด (ไม่ได้ตรวจสอบ)</t>
  </si>
  <si>
    <t>ส่วนแบ่งกำไรจากเงินลงทุนในบริษัทร่วม</t>
  </si>
  <si>
    <t>กำไรเบ็ดเสร็จรวมสำหรับงวด</t>
  </si>
  <si>
    <t xml:space="preserve">   โดยอำนาจควบคุมไม่เปลี่ยนแปลง</t>
  </si>
  <si>
    <t>การแบ่งปันกำไรเบ็ดเสร็จรวม</t>
  </si>
  <si>
    <t>การเปลี่ยนแปลง</t>
  </si>
  <si>
    <t>สัดส่วนการถือหุ้น</t>
  </si>
  <si>
    <t>ในบริษัทย่อย</t>
  </si>
  <si>
    <t xml:space="preserve">      ทุนที่ออกและชำระแล้ว</t>
  </si>
  <si>
    <t>อสังหาริมทรัพย์เพื่อการลงทุน</t>
  </si>
  <si>
    <t>รวมรายการกับผู้ถือหุ้นที่บันทึกโดยตรงเข้าส่วนของผู้ถือหุ้น</t>
  </si>
  <si>
    <t xml:space="preserve">ลูกหนี้การค้าและลูกหนี้หมุนเวียนอื่น </t>
  </si>
  <si>
    <t>เจ้าหนี้การค้าและเจ้าหนี้หมุนเวียนอื่น</t>
  </si>
  <si>
    <t>ต้นทุนในการจัดจำหน่าย</t>
  </si>
  <si>
    <t>การแปลงค่า</t>
  </si>
  <si>
    <t>ลูกหนี้การค้าและลูกหนี้หมุนเวียนอื่น</t>
  </si>
  <si>
    <t>เงินสดรับจากการเพิ่มทุนของบริษัทย่อย</t>
  </si>
  <si>
    <t>ทุนสำรอง</t>
  </si>
  <si>
    <t>ปรับรายการที่กระทบกำไรเป็นเงินสดรับ (จ่าย)</t>
  </si>
  <si>
    <t xml:space="preserve">   ก่อนผลกระทบของอัตราแลกเปลี่ยน</t>
  </si>
  <si>
    <t>กระแสเงินสดสุทธิได้มาจากกิจกรรมดำเนินงาน</t>
  </si>
  <si>
    <t>กระแสเงินสดสุทธิได้มาจากการดำเนินงาน</t>
  </si>
  <si>
    <t>สำรองผลประโยชน์ของพนักงาน</t>
  </si>
  <si>
    <t>เงินสดรับจากการขายเครื่องจักรและอุปกรณ์</t>
  </si>
  <si>
    <t>เงินสดจ่ายในการซื้อที่ดิน อาคารและอุปกรณ์</t>
  </si>
  <si>
    <t>เงินสดจ่ายในการซื้อสินทรัพย์ไม่มีตัวตน</t>
  </si>
  <si>
    <t>ผลกระทบของอัตราแลกเปลี่ยนของเงินตราต่างประเทศสิ้นงวด</t>
  </si>
  <si>
    <t>สินทรัพย์ไม่มีตัวตน</t>
  </si>
  <si>
    <t>ประมาณการหนี้สินไม่หมุนเวียน</t>
  </si>
  <si>
    <t xml:space="preserve">   สำหรับผลประโยชน์พนักงาน</t>
  </si>
  <si>
    <t>ผลประโยชน์พนักงานจ่ายออก</t>
  </si>
  <si>
    <t>ผลต่างของอัตราแลกเปลี่ยนจากการแปลงค่างบการเงิน</t>
  </si>
  <si>
    <t>รวมส่วนของ</t>
  </si>
  <si>
    <t>ผู้ถือหุ้น</t>
  </si>
  <si>
    <t>(ไม่ได้ตรวจสอบ)</t>
  </si>
  <si>
    <t xml:space="preserve">   การเปลี่ยนแปลงสถานะเป็นบริษัทย่อย</t>
  </si>
  <si>
    <t>เงินสดรับ (จ่าย) สุทธิจากการซื้อบริษัทย่อย</t>
  </si>
  <si>
    <t>ซื้อเงินลงทุนในบริษัทย่อย</t>
  </si>
  <si>
    <t>กำไรที่รับรู้ของส่วนได้เสียในบริษัทร่วมซึ่งถือก่อน</t>
  </si>
  <si>
    <t>องค์ประกอบอื่นของ</t>
  </si>
  <si>
    <t>รายได้ค่าบริการ</t>
  </si>
  <si>
    <t>รายได้จากการขายและให้บริการ</t>
  </si>
  <si>
    <t>สินทรัพย์ต้นทุนของสัญญา</t>
  </si>
  <si>
    <t>ค่าตัดจำหน่ายสินทรัพย์ต้นทุนของสัญญา</t>
  </si>
  <si>
    <t>1)     ลูกหนี้หมุนเวียนอื่นจากการขายเครื่องจักรและอุปกรณ์</t>
  </si>
  <si>
    <t>2)     ทรัสต์รีซีทจากการซื้อเครื่องจักรและอุปกรณ์</t>
  </si>
  <si>
    <t>ภาษีเงินได้นิติบุคคลค้างจ่าย</t>
  </si>
  <si>
    <t>รายการที่อาจถูกจัดประเภทใหม่ไว้ในกำไรหรือขาดทุนในภายหลัง</t>
  </si>
  <si>
    <t>เงินสดและรายการเทียบเท่าเงินสด ณ 1 มกราคม</t>
  </si>
  <si>
    <t xml:space="preserve">          เงินปันผล</t>
  </si>
  <si>
    <t>ส่วนแบ่งกำไรของบริษัทร่วมที่ใช้วิธีส่วนได้เสีย (สุทธิจากภาษี)</t>
  </si>
  <si>
    <t>สินทรัพย์สิทธิการใช้</t>
  </si>
  <si>
    <t xml:space="preserve">หนี้สินตามสัญญาเช่า </t>
  </si>
  <si>
    <t>หนี้สินทางการเงินหมุนเวียนอื่น</t>
  </si>
  <si>
    <t>กำไรจากกิจกรรมดำเนินงาน</t>
  </si>
  <si>
    <t>รายการกับผู้ถือหุ้นที่บันทึกโดยตรงเข้าส่วนของผู้ถือหุ้น</t>
  </si>
  <si>
    <t>ค่าเสื่อมราคาและค่าตัดจำหน่าย</t>
  </si>
  <si>
    <t>เงินสดจ่ายชำระหนี้สินตามสัญญาเช่า</t>
  </si>
  <si>
    <t>เงินปันผลรับจากบริษัทร่วม</t>
  </si>
  <si>
    <t>สินทรัพย์ทางการเงินหมุนเวียนอื่น</t>
  </si>
  <si>
    <t>ส่วนของหนี้สินตามสัญญาเช่า</t>
  </si>
  <si>
    <t xml:space="preserve">   ที่ถึงกำหนดชำระภายในหนึ่งปี</t>
  </si>
  <si>
    <t>ใบสำคัญแสดงสิทธิที่จะซื้อหุ้น</t>
  </si>
  <si>
    <t xml:space="preserve">          เพิ่มหุ้นสามัญ</t>
  </si>
  <si>
    <t xml:space="preserve">          การจ่ายโดยใช้หุ้นเป็นเกณฑ์</t>
  </si>
  <si>
    <t>เงินสดจ่ายเพื่อซื้อหน่วยลงทุน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</si>
  <si>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</si>
  <si>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</si>
  <si>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กำไรเบ็ดเสร็จอื่นสำหรับงวด - สุทธิจากภาษีเงินได้</t>
  </si>
  <si>
    <t>ขาดทุนจากการตัดจำหน่ายอุปกรณ์</t>
  </si>
  <si>
    <t>เงินสดรับจากการจำหน่ายหน่วยลงทุน</t>
  </si>
  <si>
    <t>ค่าใช้จ่ายภาษีเงินได้</t>
  </si>
  <si>
    <t xml:space="preserve">   ในมูลค่ายุติธรรมของตราสารอนุพันธ์ที่ยังไม่เกิดขึ้นจริง</t>
  </si>
  <si>
    <t>ขาดทุนจากการปรับมูลค่ายุติธรรมของหน่วยลงทุน</t>
  </si>
  <si>
    <t>กระแสเงินสดสุทธิใช้ไปในกิจกรรมจัดหาเงิน</t>
  </si>
  <si>
    <t>ขาดทุนจากการตัดจำหน่ายสินค้าคงเหลือ</t>
  </si>
  <si>
    <t xml:space="preserve">   ที่จัดประเภทเป็นสินทรัพย์ที่ถือไว้เพื่อขาย</t>
  </si>
  <si>
    <t>หนี้สินที่เกิดจากสัญญา - หมุนเวียน</t>
  </si>
  <si>
    <t>ทุนที่ออก</t>
  </si>
  <si>
    <t>ขาดทุนจากการจำหน่ายเงินลงทุนในหลักทรัพย์</t>
  </si>
  <si>
    <t>กลับรายการผลขาดทุนด้านเครดิตที่คาดว่าจะเกิดขึ้น</t>
  </si>
  <si>
    <t>เงินกู้ยืมระยะสั้นจากสถาบันการเงิน</t>
  </si>
  <si>
    <t>2567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</si>
  <si>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</si>
  <si>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</si>
  <si>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 (ไม่ได้ตรวจสอบ)</t>
  </si>
  <si>
    <t xml:space="preserve">            เพิ่มขึ้น (ลดลง) สุทธิ</t>
  </si>
  <si>
    <t>สำรอง</t>
  </si>
  <si>
    <t>บริษัทใหญ่</t>
  </si>
  <si>
    <t>3)     เจ้าหนี้หมุนเวียนอื่นจากการซื้อเครื่องจักรและอุปกรณ์</t>
  </si>
  <si>
    <t>5)     ต้นทุนการกู้ยืมที่เกี่ยวข้องกับการได้มาของสินทรัพย์</t>
  </si>
  <si>
    <t>31 ธันวาคม</t>
  </si>
  <si>
    <t>(กลับรายการ) ขาดทุนจากการปรับมูลค่าสินค้า</t>
  </si>
  <si>
    <t>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</si>
  <si>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</si>
  <si>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 xml:space="preserve">     เงินทุนที่ได้รับจากผู้ถือหุ้นและการจัดสรรส่วนทุนให้ผู้ถือหุ้นของบริษัทใหญ่</t>
  </si>
  <si>
    <t xml:space="preserve">     รวมเงินทุนที่ได้รับจากผู้ถือหุ้นและการจัดสรรส่วนทุนให้ผู้ถือหุ้นของบริษัทใหญ่</t>
  </si>
  <si>
    <t xml:space="preserve">     เงินทุนที่ได้รับจากผู้ถือหุ้นและการจัดสรรส่วนทุนให้ผู้ถือหุ้น</t>
  </si>
  <si>
    <t xml:space="preserve">     รวมเงินทุนที่ได้รับจากผู้ถือหุ้นและการจัดสรรส่วนทุนให้ผู้ถือหุ้น</t>
  </si>
  <si>
    <t xml:space="preserve">     การจัดสรรส่วนทุนให้ผู้ถือหุ้น</t>
  </si>
  <si>
    <t xml:space="preserve">     รวมการจัดสรรส่วนทุนให้ผู้ถือหุ้น</t>
  </si>
  <si>
    <t>เงินสดรับเงินกู้ยืมระยะยาว</t>
  </si>
  <si>
    <t>เงินสดจ่ายเพื่อชำระเงินกู้ยืมระยะสั้นจากกิจการที่เกี่ยวข้องกัน</t>
  </si>
  <si>
    <t>31 มีนาคม</t>
  </si>
  <si>
    <t>2568</t>
  </si>
  <si>
    <t>เงินให้กู้ยืมระยะสั้นแก่กิจการที่เกี่ยวข้องกัน</t>
  </si>
  <si>
    <t>วันที่ 31 มีนาคม</t>
  </si>
  <si>
    <t>สำหรับงวดสามเดือนสิ้นสุดวันที่ 31 มีนาคม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</si>
  <si>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</si>
  <si>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</si>
  <si>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2567</t>
  </si>
  <si>
    <t>ยอดคงเหลือ ณ วันที่ 31 มีนาคม 2568</t>
  </si>
  <si>
    <t>เงินสดและรายการเทียบเท่าเงินสด ณ 31 มีนาคม</t>
  </si>
  <si>
    <t>ภาษีเงินได้รับคืน (จ่ายออก)</t>
  </si>
  <si>
    <t>เงินสดจ่ายเพื่อซื้อบริษัทย่อยสุทธิจากเงินสดที่ได้มา</t>
  </si>
  <si>
    <t>กำไรจากการจำหน่ายเครื่องจักรและอุปกรณ์</t>
  </si>
  <si>
    <t>กำไรจากอัตราแลกเปลี่ยนและการเปลี่ยนแปลง</t>
  </si>
  <si>
    <t>เงินสดและรายการเทียบเท่าเงินสดเพิ่มขึ้นสุทธิ</t>
  </si>
  <si>
    <t xml:space="preserve">            เพิ่มขึ้นสุทธิ</t>
  </si>
  <si>
    <t xml:space="preserve">            ลดลงสุทธิ</t>
  </si>
  <si>
    <t xml:space="preserve">ยอดคงเหลือ ณ วันที่ 1 มกราคม 2568 </t>
  </si>
  <si>
    <t>เงินกู้ยืมระยะสั้นจากสถาบันการเงิน - สุทธิ</t>
  </si>
  <si>
    <t>เงินปันผลจ่ายให้ส่วนได้เสียที่ไม่มีอำนาจควบคุม</t>
  </si>
  <si>
    <t>กระแสเงินสดสุทธิได้มาจาก (ใช้ไปใน) กิจกรรมลงทุน</t>
  </si>
  <si>
    <t>กลับรายการขาดทุนจากการด้อยค่าของเครื่องจักรและอุปกรณ์</t>
  </si>
  <si>
    <t>เงินสดจ่ายเพื่อชำระเงินกู้ยืมระยะยาวจากสถาบันการเงิน</t>
  </si>
  <si>
    <t>4)     สินทรัพย์สิทธิการใช้ (เพิ่มขึ้น) ลดลงสุทธิ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</si>
</sst>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0.0"/>
    <numFmt numFmtId="169" formatCode="_-* #,##0_-;\-* #,##0_-;_-* &quot;-&quot;??_-;_-@_-"/>
    <numFmt numFmtId="170" formatCode="#,##0.00;[Red]\(#,##0.00\)"/>
  </numFmts>
  <fonts count="28" x14ac:knownFonts="1">
    <font>
      <sz val="14"/>
      <name val="CordiaUPC"/>
    </font>
    <font>
      <sz val="11"/>
      <color theme="1"/>
      <name val="Calibri"/>
      <family val="2"/>
      <scheme val="minor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Times New Roman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12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name val="CordiaUPC"/>
      <family val="2"/>
    </font>
    <font>
      <b/>
      <u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i/>
      <sz val="16"/>
      <name val="Angsana New"/>
      <family val="1"/>
    </font>
    <font>
      <sz val="15"/>
      <color theme="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" fillId="0" borderId="0"/>
    <xf numFmtId="0" fontId="16" fillId="0" borderId="0"/>
    <xf numFmtId="0" fontId="20" fillId="0" borderId="0"/>
    <xf numFmtId="0" fontId="24" fillId="0" borderId="0"/>
    <xf numFmtId="0" fontId="20" fillId="0" borderId="0"/>
    <xf numFmtId="167" fontId="23" fillId="0" borderId="0"/>
    <xf numFmtId="170" fontId="23" fillId="0" borderId="0"/>
    <xf numFmtId="0" fontId="3" fillId="0" borderId="0"/>
    <xf numFmtId="0" fontId="3" fillId="0" borderId="0">
      <alignment vertical="center"/>
    </xf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12">
    <xf numFmtId="0" fontId="0" fillId="0" borderId="0" xfId="0"/>
    <xf numFmtId="38" fontId="6" fillId="0" borderId="0" xfId="0" applyNumberFormat="1" applyFont="1" applyFill="1" applyAlignment="1"/>
    <xf numFmtId="0" fontId="6" fillId="0" borderId="0" xfId="0" applyFont="1" applyFill="1" applyAlignment="1"/>
    <xf numFmtId="38" fontId="6" fillId="0" borderId="0" xfId="0" applyNumberFormat="1" applyFont="1" applyFill="1" applyBorder="1" applyAlignment="1"/>
    <xf numFmtId="0" fontId="6" fillId="0" borderId="0" xfId="20" applyFont="1" applyFill="1" applyAlignment="1"/>
    <xf numFmtId="41" fontId="6" fillId="0" borderId="0" xfId="0" applyNumberFormat="1" applyFont="1" applyFill="1" applyBorder="1" applyAlignment="1"/>
    <xf numFmtId="41" fontId="6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41" fontId="6" fillId="0" borderId="0" xfId="8" applyNumberFormat="1" applyFont="1" applyFill="1" applyAlignment="1"/>
    <xf numFmtId="41" fontId="6" fillId="0" borderId="0" xfId="1" applyNumberFormat="1" applyFont="1" applyFill="1" applyAlignment="1"/>
    <xf numFmtId="49" fontId="6" fillId="0" borderId="0" xfId="0" applyNumberFormat="1" applyFont="1" applyFill="1" applyBorder="1" applyAlignment="1">
      <alignment horizontal="center"/>
    </xf>
    <xf numFmtId="167" fontId="12" fillId="0" borderId="0" xfId="12" applyNumberFormat="1" applyFont="1" applyFill="1" applyAlignment="1">
      <alignment horizontal="center" vertical="top"/>
    </xf>
    <xf numFmtId="167" fontId="12" fillId="0" borderId="0" xfId="12" applyNumberFormat="1" applyFont="1" applyFill="1" applyBorder="1" applyAlignment="1">
      <alignment horizontal="center" vertical="top"/>
    </xf>
    <xf numFmtId="165" fontId="6" fillId="0" borderId="0" xfId="1" applyFont="1" applyFill="1" applyAlignment="1"/>
    <xf numFmtId="165" fontId="6" fillId="0" borderId="0" xfId="1" applyFont="1" applyFill="1" applyBorder="1" applyAlignment="1"/>
    <xf numFmtId="37" fontId="18" fillId="0" borderId="0" xfId="13" quotePrefix="1" applyNumberFormat="1" applyFont="1" applyFill="1" applyAlignment="1">
      <alignment horizontal="left"/>
    </xf>
    <xf numFmtId="40" fontId="18" fillId="0" borderId="0" xfId="1" applyNumberFormat="1" applyFont="1" applyFill="1" applyAlignment="1">
      <alignment horizontal="left"/>
    </xf>
    <xf numFmtId="165" fontId="6" fillId="0" borderId="0" xfId="1" applyFont="1" applyFill="1" applyBorder="1" applyAlignment="1">
      <alignment horizontal="center"/>
    </xf>
    <xf numFmtId="167" fontId="11" fillId="0" borderId="0" xfId="12" applyNumberFormat="1" applyFont="1" applyFill="1" applyBorder="1" applyAlignment="1">
      <alignment horizontal="right" vertical="top"/>
    </xf>
    <xf numFmtId="169" fontId="6" fillId="0" borderId="0" xfId="1" applyNumberFormat="1" applyFont="1" applyFill="1" applyBorder="1" applyAlignment="1">
      <alignment horizontal="center"/>
    </xf>
    <xf numFmtId="165" fontId="6" fillId="0" borderId="0" xfId="1" applyFont="1" applyFill="1" applyAlignment="1">
      <alignment horizontal="right"/>
    </xf>
    <xf numFmtId="38" fontId="18" fillId="0" borderId="0" xfId="13" applyNumberFormat="1" applyFont="1" applyFill="1" applyAlignment="1"/>
    <xf numFmtId="0" fontId="5" fillId="0" borderId="0" xfId="13" applyNumberFormat="1" applyFont="1" applyFill="1" applyAlignment="1"/>
    <xf numFmtId="38" fontId="6" fillId="0" borderId="0" xfId="13" applyNumberFormat="1" applyFont="1" applyFill="1" applyAlignment="1">
      <alignment horizontal="left"/>
    </xf>
    <xf numFmtId="38" fontId="5" fillId="0" borderId="0" xfId="13" applyNumberFormat="1" applyFont="1" applyFill="1" applyAlignment="1"/>
    <xf numFmtId="38" fontId="6" fillId="0" borderId="0" xfId="13" applyNumberFormat="1" applyFont="1" applyFill="1" applyAlignment="1">
      <alignment horizontal="justify"/>
    </xf>
    <xf numFmtId="38" fontId="6" fillId="0" borderId="0" xfId="13" applyNumberFormat="1" applyFont="1" applyFill="1" applyAlignment="1"/>
    <xf numFmtId="37" fontId="6" fillId="0" borderId="0" xfId="13" applyNumberFormat="1" applyFont="1" applyFill="1" applyBorder="1" applyAlignment="1"/>
    <xf numFmtId="0" fontId="6" fillId="0" borderId="0" xfId="13" applyFont="1" applyFill="1" applyAlignment="1"/>
    <xf numFmtId="49" fontId="8" fillId="0" borderId="0" xfId="13" applyNumberFormat="1" applyFont="1" applyFill="1" applyBorder="1" applyAlignment="1">
      <alignment horizontal="center"/>
    </xf>
    <xf numFmtId="38" fontId="7" fillId="0" borderId="0" xfId="13" applyNumberFormat="1" applyFont="1" applyFill="1" applyBorder="1" applyAlignment="1">
      <alignment horizontal="center"/>
    </xf>
    <xf numFmtId="38" fontId="8" fillId="0" borderId="0" xfId="13" applyNumberFormat="1" applyFont="1" applyFill="1" applyAlignment="1">
      <alignment horizontal="center"/>
    </xf>
    <xf numFmtId="38" fontId="6" fillId="0" borderId="0" xfId="13" applyNumberFormat="1" applyFont="1" applyFill="1" applyBorder="1" applyAlignment="1"/>
    <xf numFmtId="41" fontId="6" fillId="0" borderId="0" xfId="13" applyNumberFormat="1" applyFont="1" applyFill="1" applyBorder="1" applyAlignment="1"/>
    <xf numFmtId="41" fontId="6" fillId="0" borderId="0" xfId="13" applyNumberFormat="1" applyFont="1" applyFill="1" applyAlignment="1"/>
    <xf numFmtId="41" fontId="6" fillId="0" borderId="0" xfId="13" applyNumberFormat="1" applyFont="1" applyFill="1" applyBorder="1" applyAlignment="1">
      <alignment horizontal="right"/>
    </xf>
    <xf numFmtId="37" fontId="5" fillId="0" borderId="0" xfId="13" applyNumberFormat="1" applyFont="1" applyFill="1" applyBorder="1" applyAlignment="1"/>
    <xf numFmtId="37" fontId="6" fillId="0" borderId="0" xfId="13" applyNumberFormat="1" applyFont="1" applyFill="1" applyAlignment="1">
      <alignment horizontal="right"/>
    </xf>
    <xf numFmtId="37" fontId="6" fillId="0" borderId="0" xfId="13" applyNumberFormat="1" applyFont="1" applyFill="1" applyAlignment="1"/>
    <xf numFmtId="41" fontId="6" fillId="0" borderId="0" xfId="13" applyNumberFormat="1" applyFont="1" applyFill="1" applyBorder="1" applyAlignment="1">
      <alignment horizontal="center"/>
    </xf>
    <xf numFmtId="37" fontId="6" fillId="0" borderId="0" xfId="13" applyNumberFormat="1" applyFont="1" applyFill="1" applyBorder="1" applyAlignment="1">
      <alignment horizontal="center"/>
    </xf>
    <xf numFmtId="0" fontId="6" fillId="0" borderId="0" xfId="13" applyFont="1" applyFill="1" applyAlignment="1">
      <alignment horizontal="left"/>
    </xf>
    <xf numFmtId="37" fontId="6" fillId="0" borderId="0" xfId="13" applyNumberFormat="1" applyFont="1" applyFill="1" applyBorder="1" applyAlignment="1">
      <alignment horizontal="right"/>
    </xf>
    <xf numFmtId="38" fontId="9" fillId="0" borderId="0" xfId="13" applyNumberFormat="1" applyFont="1" applyFill="1" applyAlignment="1">
      <alignment horizontal="center"/>
    </xf>
    <xf numFmtId="0" fontId="5" fillId="0" borderId="0" xfId="13" applyFont="1" applyFill="1" applyAlignment="1"/>
    <xf numFmtId="38" fontId="19" fillId="0" borderId="0" xfId="13" applyNumberFormat="1" applyFont="1" applyFill="1" applyAlignment="1">
      <alignment horizontal="left"/>
    </xf>
    <xf numFmtId="37" fontId="5" fillId="0" borderId="0" xfId="13" applyNumberFormat="1" applyFont="1" applyFill="1" applyAlignment="1"/>
    <xf numFmtId="41" fontId="6" fillId="0" borderId="1" xfId="13" applyNumberFormat="1" applyFont="1" applyFill="1" applyBorder="1" applyAlignment="1"/>
    <xf numFmtId="38" fontId="19" fillId="0" borderId="0" xfId="13" applyNumberFormat="1" applyFont="1" applyFill="1" applyAlignment="1"/>
    <xf numFmtId="0" fontId="18" fillId="0" borderId="0" xfId="13" applyNumberFormat="1" applyFont="1" applyFill="1" applyAlignment="1">
      <alignment horizontal="left"/>
    </xf>
    <xf numFmtId="0" fontId="9" fillId="0" borderId="0" xfId="13" applyFont="1" applyFill="1" applyAlignment="1">
      <alignment horizontal="justify"/>
    </xf>
    <xf numFmtId="0" fontId="5" fillId="0" borderId="0" xfId="13" applyFont="1" applyFill="1" applyAlignment="1">
      <alignment horizontal="justify"/>
    </xf>
    <xf numFmtId="37" fontId="5" fillId="0" borderId="2" xfId="13" applyNumberFormat="1" applyFont="1" applyFill="1" applyBorder="1" applyAlignment="1"/>
    <xf numFmtId="37" fontId="6" fillId="0" borderId="0" xfId="1" applyNumberFormat="1" applyFont="1" applyFill="1" applyAlignment="1"/>
    <xf numFmtId="0" fontId="5" fillId="0" borderId="0" xfId="13" applyFont="1" applyFill="1" applyAlignment="1">
      <alignment horizontal="left"/>
    </xf>
    <xf numFmtId="39" fontId="6" fillId="0" borderId="0" xfId="13" applyNumberFormat="1" applyFont="1" applyFill="1" applyBorder="1" applyAlignment="1">
      <alignment vertical="center"/>
    </xf>
    <xf numFmtId="38" fontId="6" fillId="0" borderId="0" xfId="13" applyNumberFormat="1" applyFont="1" applyFill="1"/>
    <xf numFmtId="37" fontId="18" fillId="0" borderId="0" xfId="13" applyNumberFormat="1" applyFont="1" applyFill="1" applyAlignment="1">
      <alignment horizontal="left"/>
    </xf>
    <xf numFmtId="38" fontId="9" fillId="0" borderId="0" xfId="13" applyNumberFormat="1" applyFont="1" applyFill="1" applyAlignment="1">
      <alignment horizontal="justify"/>
    </xf>
    <xf numFmtId="38" fontId="8" fillId="0" borderId="0" xfId="13" applyNumberFormat="1" applyFont="1" applyFill="1" applyAlignment="1">
      <alignment horizontal="left"/>
    </xf>
    <xf numFmtId="0" fontId="6" fillId="0" borderId="0" xfId="13" applyFont="1" applyFill="1" applyAlignment="1">
      <alignment wrapText="1"/>
    </xf>
    <xf numFmtId="0" fontId="6" fillId="0" borderId="0" xfId="13" applyFont="1" applyFill="1" applyAlignment="1">
      <alignment horizontal="left" wrapText="1"/>
    </xf>
    <xf numFmtId="0" fontId="5" fillId="0" borderId="0" xfId="13" applyFont="1" applyFill="1" applyAlignment="1">
      <alignment wrapText="1"/>
    </xf>
    <xf numFmtId="37" fontId="7" fillId="0" borderId="0" xfId="13" applyNumberFormat="1" applyFont="1" applyFill="1" applyAlignment="1">
      <alignment horizontal="center"/>
    </xf>
    <xf numFmtId="167" fontId="6" fillId="0" borderId="0" xfId="13" applyNumberFormat="1" applyFont="1" applyFill="1" applyBorder="1" applyAlignment="1">
      <alignment wrapText="1"/>
    </xf>
    <xf numFmtId="37" fontId="6" fillId="0" borderId="0" xfId="13" applyNumberFormat="1" applyFont="1" applyFill="1" applyBorder="1" applyAlignment="1">
      <alignment wrapText="1"/>
    </xf>
    <xf numFmtId="0" fontId="9" fillId="0" borderId="0" xfId="13" applyFont="1" applyFill="1" applyAlignment="1">
      <alignment wrapText="1"/>
    </xf>
    <xf numFmtId="0" fontId="7" fillId="0" borderId="0" xfId="13" applyNumberFormat="1" applyFont="1" applyFill="1" applyBorder="1" applyAlignment="1">
      <alignment horizontal="center"/>
    </xf>
    <xf numFmtId="0" fontId="6" fillId="0" borderId="0" xfId="13" applyFont="1" applyFill="1" applyBorder="1" applyAlignment="1">
      <alignment wrapText="1"/>
    </xf>
    <xf numFmtId="41" fontId="7" fillId="0" borderId="0" xfId="13" applyNumberFormat="1" applyFont="1" applyFill="1" applyAlignment="1">
      <alignment horizontal="center"/>
    </xf>
    <xf numFmtId="41" fontId="5" fillId="0" borderId="2" xfId="13" applyNumberFormat="1" applyFont="1" applyFill="1" applyBorder="1" applyAlignment="1">
      <alignment horizontal="right"/>
    </xf>
    <xf numFmtId="41" fontId="5" fillId="0" borderId="0" xfId="13" applyNumberFormat="1" applyFont="1" applyFill="1" applyBorder="1" applyAlignment="1">
      <alignment horizontal="right"/>
    </xf>
    <xf numFmtId="37" fontId="7" fillId="0" borderId="0" xfId="13" applyNumberFormat="1" applyFont="1" applyFill="1" applyBorder="1" applyAlignment="1">
      <alignment horizontal="center"/>
    </xf>
    <xf numFmtId="0" fontId="9" fillId="0" borderId="0" xfId="13" applyFont="1" applyFill="1" applyAlignment="1">
      <alignment horizontal="justify" wrapText="1"/>
    </xf>
    <xf numFmtId="37" fontId="6" fillId="0" borderId="0" xfId="13" applyNumberFormat="1" applyFont="1" applyFill="1" applyAlignment="1">
      <alignment wrapText="1"/>
    </xf>
    <xf numFmtId="41" fontId="5" fillId="0" borderId="0" xfId="13" applyNumberFormat="1" applyFont="1" applyFill="1" applyBorder="1" applyAlignment="1"/>
    <xf numFmtId="168" fontId="9" fillId="0" borderId="0" xfId="13" applyNumberFormat="1" applyFont="1" applyFill="1" applyAlignment="1">
      <alignment horizontal="center"/>
    </xf>
    <xf numFmtId="37" fontId="5" fillId="0" borderId="3" xfId="13" applyNumberFormat="1" applyFont="1" applyFill="1" applyBorder="1" applyAlignment="1"/>
    <xf numFmtId="38" fontId="14" fillId="0" borderId="0" xfId="13" applyNumberFormat="1" applyFont="1" applyFill="1" applyAlignment="1">
      <alignment horizontal="center"/>
    </xf>
    <xf numFmtId="169" fontId="6" fillId="0" borderId="1" xfId="1" applyNumberFormat="1" applyFont="1" applyFill="1" applyBorder="1" applyAlignment="1">
      <alignment horizontal="center"/>
    </xf>
    <xf numFmtId="37" fontId="18" fillId="0" borderId="0" xfId="13" quotePrefix="1" applyNumberFormat="1" applyFont="1" applyFill="1" applyBorder="1" applyAlignment="1">
      <alignment horizontal="left"/>
    </xf>
    <xf numFmtId="40" fontId="18" fillId="0" borderId="0" xfId="1" applyNumberFormat="1" applyFont="1" applyFill="1" applyBorder="1" applyAlignment="1">
      <alignment horizontal="left"/>
    </xf>
    <xf numFmtId="165" fontId="6" fillId="0" borderId="0" xfId="1" applyFont="1" applyFill="1" applyAlignment="1">
      <alignment horizontal="center"/>
    </xf>
    <xf numFmtId="0" fontId="6" fillId="0" borderId="0" xfId="0" applyFont="1" applyFill="1" applyAlignment="1">
      <alignment vertical="top"/>
    </xf>
    <xf numFmtId="41" fontId="6" fillId="0" borderId="0" xfId="1" applyNumberFormat="1" applyFont="1" applyFill="1" applyAlignment="1">
      <alignment horizontal="center"/>
    </xf>
    <xf numFmtId="0" fontId="9" fillId="0" borderId="0" xfId="13" applyFont="1" applyFill="1" applyAlignment="1">
      <alignment horizontal="left"/>
    </xf>
    <xf numFmtId="37" fontId="5" fillId="0" borderId="0" xfId="13" applyNumberFormat="1" applyFont="1" applyFill="1" applyBorder="1" applyAlignment="1">
      <alignment horizontal="right"/>
    </xf>
    <xf numFmtId="0" fontId="6" fillId="0" borderId="0" xfId="13" applyFont="1" applyFill="1" applyAlignment="1">
      <alignment horizontal="justify"/>
    </xf>
    <xf numFmtId="38" fontId="6" fillId="0" borderId="0" xfId="13" applyNumberFormat="1" applyFont="1" applyFill="1" applyAlignment="1">
      <alignment horizontal="centerContinuous"/>
    </xf>
    <xf numFmtId="37" fontId="6" fillId="0" borderId="0" xfId="13" applyNumberFormat="1" applyFont="1" applyFill="1" applyAlignment="1">
      <alignment horizontal="centerContinuous"/>
    </xf>
    <xf numFmtId="37" fontId="6" fillId="0" borderId="0" xfId="13" applyNumberFormat="1" applyFont="1" applyFill="1" applyBorder="1" applyAlignment="1">
      <alignment horizontal="centerContinuous"/>
    </xf>
    <xf numFmtId="41" fontId="6" fillId="0" borderId="0" xfId="13" applyNumberFormat="1" applyFont="1" applyFill="1" applyAlignment="1">
      <alignment horizontal="right"/>
    </xf>
    <xf numFmtId="0" fontId="5" fillId="0" borderId="0" xfId="13" applyFont="1" applyFill="1" applyAlignment="1">
      <alignment horizontal="left" vertical="center"/>
    </xf>
    <xf numFmtId="41" fontId="6" fillId="0" borderId="0" xfId="13" applyNumberFormat="1" applyFont="1" applyFill="1" applyBorder="1" applyAlignment="1">
      <alignment horizontal="right" vertical="center"/>
    </xf>
    <xf numFmtId="38" fontId="5" fillId="0" borderId="0" xfId="13" applyNumberFormat="1" applyFont="1" applyFill="1"/>
    <xf numFmtId="37" fontId="5" fillId="0" borderId="0" xfId="13" applyNumberFormat="1" applyFont="1" applyFill="1" applyBorder="1" applyAlignment="1">
      <alignment horizontal="right" vertical="center"/>
    </xf>
    <xf numFmtId="37" fontId="6" fillId="0" borderId="0" xfId="13" applyNumberFormat="1" applyFont="1" applyFill="1" applyBorder="1" applyAlignment="1">
      <alignment horizontal="right" vertical="center"/>
    </xf>
    <xf numFmtId="0" fontId="10" fillId="0" borderId="0" xfId="13" applyFont="1" applyFill="1" applyAlignment="1">
      <alignment horizontal="justify" vertical="center"/>
    </xf>
    <xf numFmtId="0" fontId="6" fillId="0" borderId="0" xfId="13" applyFont="1" applyFill="1" applyAlignment="1">
      <alignment vertical="center"/>
    </xf>
    <xf numFmtId="38" fontId="6" fillId="0" borderId="0" xfId="13" applyNumberFormat="1" applyFont="1" applyFill="1" applyBorder="1" applyAlignment="1">
      <alignment vertical="center"/>
    </xf>
    <xf numFmtId="38" fontId="5" fillId="0" borderId="0" xfId="13" applyNumberFormat="1" applyFont="1" applyFill="1" applyBorder="1" applyAlignment="1"/>
    <xf numFmtId="0" fontId="5" fillId="0" borderId="0" xfId="13" applyFont="1" applyFill="1" applyAlignment="1">
      <alignment horizontal="justify" vertical="center"/>
    </xf>
    <xf numFmtId="0" fontId="6" fillId="0" borderId="0" xfId="13" applyFont="1" applyFill="1" applyAlignment="1">
      <alignment horizontal="justify" vertical="center"/>
    </xf>
    <xf numFmtId="39" fontId="6" fillId="0" borderId="0" xfId="1" applyNumberFormat="1" applyFont="1" applyFill="1" applyBorder="1" applyAlignment="1">
      <alignment vertical="center"/>
    </xf>
    <xf numFmtId="38" fontId="5" fillId="0" borderId="0" xfId="13" applyNumberFormat="1" applyFont="1" applyFill="1" applyAlignment="1">
      <alignment horizontal="justify"/>
    </xf>
    <xf numFmtId="169" fontId="5" fillId="0" borderId="0" xfId="1" applyNumberFormat="1" applyFont="1" applyFill="1" applyBorder="1" applyAlignment="1">
      <alignment horizontal="center"/>
    </xf>
    <xf numFmtId="0" fontId="6" fillId="0" borderId="0" xfId="0" applyFont="1" applyFill="1" applyBorder="1" applyAlignment="1"/>
    <xf numFmtId="37" fontId="12" fillId="0" borderId="0" xfId="13" applyNumberFormat="1" applyFont="1" applyFill="1" applyBorder="1" applyAlignment="1">
      <alignment horizontal="center" vertical="center"/>
    </xf>
    <xf numFmtId="169" fontId="6" fillId="0" borderId="0" xfId="1" quotePrefix="1" applyNumberFormat="1" applyFont="1" applyFill="1" applyBorder="1" applyAlignment="1">
      <alignment horizontal="right"/>
    </xf>
    <xf numFmtId="43" fontId="6" fillId="0" borderId="0" xfId="13" applyNumberFormat="1" applyFont="1" applyFill="1" applyAlignment="1"/>
    <xf numFmtId="38" fontId="6" fillId="0" borderId="0" xfId="0" applyNumberFormat="1" applyFont="1" applyAlignment="1">
      <alignment vertical="top"/>
    </xf>
    <xf numFmtId="169" fontId="6" fillId="0" borderId="0" xfId="1" applyNumberFormat="1" applyFont="1" applyFill="1" applyAlignment="1">
      <alignment horizontal="center"/>
    </xf>
    <xf numFmtId="169" fontId="6" fillId="0" borderId="0" xfId="1" applyNumberFormat="1" applyFont="1" applyFill="1" applyBorder="1" applyAlignment="1"/>
    <xf numFmtId="0" fontId="8" fillId="0" borderId="0" xfId="13" applyFont="1" applyFill="1" applyAlignment="1">
      <alignment wrapText="1"/>
    </xf>
    <xf numFmtId="41" fontId="6" fillId="0" borderId="0" xfId="13" applyNumberFormat="1" applyFont="1"/>
    <xf numFmtId="0" fontId="6" fillId="0" borderId="0" xfId="13" applyFont="1" applyAlignment="1">
      <alignment wrapText="1"/>
    </xf>
    <xf numFmtId="41" fontId="6" fillId="0" borderId="1" xfId="13" applyNumberFormat="1" applyFont="1" applyBorder="1"/>
    <xf numFmtId="37" fontId="6" fillId="0" borderId="0" xfId="13" applyNumberFormat="1" applyFont="1"/>
    <xf numFmtId="169" fontId="6" fillId="0" borderId="0" xfId="1" applyNumberFormat="1" applyFont="1" applyAlignment="1">
      <alignment horizontal="center"/>
    </xf>
    <xf numFmtId="165" fontId="6" fillId="0" borderId="0" xfId="1" applyFont="1"/>
    <xf numFmtId="41" fontId="6" fillId="0" borderId="0" xfId="1" applyNumberFormat="1" applyFont="1" applyAlignment="1">
      <alignment horizontal="center"/>
    </xf>
    <xf numFmtId="41" fontId="6" fillId="0" borderId="1" xfId="13" applyNumberFormat="1" applyFont="1" applyBorder="1" applyAlignment="1">
      <alignment horizontal="center"/>
    </xf>
    <xf numFmtId="169" fontId="6" fillId="0" borderId="0" xfId="1" applyNumberFormat="1" applyFont="1"/>
    <xf numFmtId="165" fontId="6" fillId="0" borderId="0" xfId="1" applyFont="1" applyAlignment="1">
      <alignment horizontal="right"/>
    </xf>
    <xf numFmtId="41" fontId="6" fillId="0" borderId="0" xfId="13" applyNumberFormat="1" applyFont="1" applyAlignment="1">
      <alignment horizontal="right"/>
    </xf>
    <xf numFmtId="41" fontId="5" fillId="0" borderId="2" xfId="13" applyNumberFormat="1" applyFont="1" applyBorder="1" applyAlignment="1">
      <alignment horizontal="right"/>
    </xf>
    <xf numFmtId="0" fontId="6" fillId="0" borderId="0" xfId="13" applyFont="1" applyAlignment="1">
      <alignment horizontal="left"/>
    </xf>
    <xf numFmtId="167" fontId="6" fillId="0" borderId="0" xfId="1" applyNumberFormat="1" applyFont="1" applyAlignment="1">
      <alignment horizontal="center"/>
    </xf>
    <xf numFmtId="37" fontId="6" fillId="0" borderId="0" xfId="13" applyNumberFormat="1" applyFont="1" applyFill="1" applyAlignment="1">
      <alignment vertical="center"/>
    </xf>
    <xf numFmtId="38" fontId="25" fillId="0" borderId="0" xfId="13" applyNumberFormat="1" applyFont="1" applyFill="1" applyAlignment="1"/>
    <xf numFmtId="41" fontId="6" fillId="0" borderId="0" xfId="10" applyNumberFormat="1" applyFont="1" applyFill="1" applyAlignment="1"/>
    <xf numFmtId="41" fontId="6" fillId="0" borderId="4" xfId="9" applyNumberFormat="1" applyFont="1" applyFill="1" applyBorder="1" applyAlignment="1"/>
    <xf numFmtId="169" fontId="6" fillId="0" borderId="0" xfId="1" quotePrefix="1" applyNumberFormat="1" applyFont="1" applyFill="1" applyAlignment="1">
      <alignment horizontal="center"/>
    </xf>
    <xf numFmtId="165" fontId="6" fillId="0" borderId="0" xfId="1" quotePrefix="1" applyFont="1" applyFill="1" applyAlignment="1">
      <alignment horizontal="center"/>
    </xf>
    <xf numFmtId="41" fontId="5" fillId="0" borderId="2" xfId="13" applyNumberFormat="1" applyFont="1" applyFill="1" applyBorder="1" applyAlignment="1"/>
    <xf numFmtId="41" fontId="6" fillId="0" borderId="1" xfId="0" applyNumberFormat="1" applyFont="1" applyFill="1" applyBorder="1" applyAlignment="1"/>
    <xf numFmtId="41" fontId="5" fillId="0" borderId="0" xfId="13" applyNumberFormat="1" applyFont="1" applyFill="1" applyAlignment="1"/>
    <xf numFmtId="37" fontId="6" fillId="0" borderId="1" xfId="0" applyNumberFormat="1" applyFont="1" applyFill="1" applyBorder="1" applyAlignment="1"/>
    <xf numFmtId="41" fontId="5" fillId="0" borderId="1" xfId="13" applyNumberFormat="1" applyFont="1" applyFill="1" applyBorder="1" applyAlignment="1"/>
    <xf numFmtId="41" fontId="5" fillId="0" borderId="3" xfId="13" applyNumberFormat="1" applyFont="1" applyFill="1" applyBorder="1" applyAlignment="1">
      <alignment horizontal="right"/>
    </xf>
    <xf numFmtId="37" fontId="5" fillId="0" borderId="3" xfId="13" applyNumberFormat="1" applyFont="1" applyFill="1" applyBorder="1" applyAlignment="1">
      <alignment horizontal="right" vertical="center"/>
    </xf>
    <xf numFmtId="39" fontId="6" fillId="0" borderId="4" xfId="1" applyNumberFormat="1" applyFont="1" applyFill="1" applyBorder="1" applyAlignment="1">
      <alignment vertical="center"/>
    </xf>
    <xf numFmtId="169" fontId="6" fillId="0" borderId="0" xfId="1" applyNumberFormat="1" applyFont="1" applyFill="1"/>
    <xf numFmtId="37" fontId="12" fillId="0" borderId="0" xfId="13" applyNumberFormat="1" applyFont="1" applyFill="1" applyAlignment="1">
      <alignment vertical="center"/>
    </xf>
    <xf numFmtId="41" fontId="11" fillId="0" borderId="0" xfId="1" applyNumberFormat="1" applyFont="1" applyFill="1" applyBorder="1" applyAlignment="1">
      <alignment horizontal="center" vertical="center" wrapText="1"/>
    </xf>
    <xf numFmtId="37" fontId="12" fillId="0" borderId="0" xfId="12" applyNumberFormat="1" applyFont="1" applyFill="1" applyBorder="1" applyAlignment="1">
      <alignment horizontal="center" vertical="center"/>
    </xf>
    <xf numFmtId="0" fontId="12" fillId="0" borderId="0" xfId="12" applyFont="1" applyFill="1" applyBorder="1" applyAlignment="1">
      <alignment horizontal="center" vertical="center"/>
    </xf>
    <xf numFmtId="37" fontId="13" fillId="0" borderId="0" xfId="12" applyNumberFormat="1" applyFont="1" applyFill="1" applyBorder="1" applyAlignment="1">
      <alignment horizontal="center" vertical="center"/>
    </xf>
    <xf numFmtId="37" fontId="12" fillId="0" borderId="0" xfId="13" applyNumberFormat="1" applyFont="1" applyFill="1" applyBorder="1" applyAlignment="1">
      <alignment vertical="center"/>
    </xf>
    <xf numFmtId="0" fontId="12" fillId="0" borderId="0" xfId="13" applyFont="1" applyFill="1" applyBorder="1" applyAlignment="1">
      <alignment vertical="center"/>
    </xf>
    <xf numFmtId="0" fontId="12" fillId="0" borderId="0" xfId="13" applyFont="1" applyFill="1" applyAlignment="1">
      <alignment vertical="center"/>
    </xf>
    <xf numFmtId="37" fontId="19" fillId="0" borderId="0" xfId="13" applyNumberFormat="1" applyFont="1" applyFill="1" applyAlignment="1">
      <alignment horizontal="center" vertical="center"/>
    </xf>
    <xf numFmtId="37" fontId="19" fillId="0" borderId="0" xfId="13" applyNumberFormat="1" applyFont="1" applyFill="1" applyBorder="1" applyAlignment="1">
      <alignment horizontal="center" vertical="center"/>
    </xf>
    <xf numFmtId="0" fontId="19" fillId="0" borderId="0" xfId="13" applyFont="1" applyFill="1" applyBorder="1" applyAlignment="1">
      <alignment vertical="center"/>
    </xf>
    <xf numFmtId="0" fontId="19" fillId="0" borderId="0" xfId="13" applyFont="1" applyFill="1" applyAlignment="1">
      <alignment horizontal="center" vertical="center"/>
    </xf>
    <xf numFmtId="37" fontId="12" fillId="0" borderId="0" xfId="13" applyNumberFormat="1" applyFont="1" applyFill="1" applyBorder="1" applyAlignment="1">
      <alignment horizontal="right" vertical="center"/>
    </xf>
    <xf numFmtId="0" fontId="12" fillId="0" borderId="0" xfId="12" applyFont="1" applyFill="1" applyAlignment="1">
      <alignment vertical="center"/>
    </xf>
    <xf numFmtId="37" fontId="12" fillId="0" borderId="5" xfId="12" applyNumberFormat="1" applyFont="1" applyFill="1" applyBorder="1" applyAlignment="1">
      <alignment vertical="center"/>
    </xf>
    <xf numFmtId="37" fontId="12" fillId="0" borderId="5" xfId="12" applyNumberFormat="1" applyFont="1" applyFill="1" applyBorder="1" applyAlignment="1">
      <alignment horizontal="center" vertical="center"/>
    </xf>
    <xf numFmtId="37" fontId="12" fillId="0" borderId="0" xfId="12" applyNumberFormat="1" applyFont="1" applyFill="1" applyBorder="1" applyAlignment="1">
      <alignment vertical="center"/>
    </xf>
    <xf numFmtId="37" fontId="12" fillId="0" borderId="0" xfId="12" applyNumberFormat="1" applyFont="1" applyFill="1" applyAlignment="1">
      <alignment vertical="center"/>
    </xf>
    <xf numFmtId="37" fontId="12" fillId="0" borderId="0" xfId="12" applyNumberFormat="1" applyFont="1" applyFill="1" applyAlignment="1">
      <alignment horizontal="center" vertical="center"/>
    </xf>
    <xf numFmtId="0" fontId="12" fillId="0" borderId="0" xfId="12" applyFont="1" applyFill="1" applyBorder="1" applyAlignment="1">
      <alignment vertical="center"/>
    </xf>
    <xf numFmtId="0" fontId="12" fillId="0" borderId="5" xfId="12" applyFont="1" applyFill="1" applyBorder="1" applyAlignment="1">
      <alignment horizontal="center" vertical="center"/>
    </xf>
    <xf numFmtId="0" fontId="12" fillId="0" borderId="0" xfId="12" applyFont="1" applyFill="1" applyAlignment="1">
      <alignment horizontal="center" vertical="center"/>
    </xf>
    <xf numFmtId="49" fontId="11" fillId="0" borderId="0" xfId="12" applyNumberFormat="1" applyFont="1" applyFill="1" applyBorder="1" applyAlignment="1">
      <alignment horizontal="center" vertical="center"/>
    </xf>
    <xf numFmtId="41" fontId="11" fillId="0" borderId="0" xfId="1" applyNumberFormat="1" applyFont="1" applyFill="1" applyAlignment="1">
      <alignment vertical="center" wrapText="1"/>
    </xf>
    <xf numFmtId="164" fontId="11" fillId="0" borderId="0" xfId="12" applyNumberFormat="1" applyFont="1" applyFill="1" applyBorder="1" applyAlignment="1">
      <alignment horizontal="center" vertical="center"/>
    </xf>
    <xf numFmtId="41" fontId="11" fillId="0" borderId="0" xfId="1" applyNumberFormat="1" applyFont="1" applyFill="1" applyAlignment="1">
      <alignment horizontal="center" vertical="center" wrapText="1"/>
    </xf>
    <xf numFmtId="37" fontId="11" fillId="0" borderId="0" xfId="1" applyNumberFormat="1" applyFont="1" applyFill="1" applyAlignment="1">
      <alignment vertical="center" wrapText="1"/>
    </xf>
    <xf numFmtId="41" fontId="11" fillId="0" borderId="0" xfId="1" applyNumberFormat="1" applyFont="1" applyFill="1" applyBorder="1" applyAlignment="1">
      <alignment vertical="center" wrapText="1"/>
    </xf>
    <xf numFmtId="169" fontId="12" fillId="0" borderId="0" xfId="1" applyNumberFormat="1" applyFont="1" applyFill="1" applyAlignment="1">
      <alignment vertical="center"/>
    </xf>
    <xf numFmtId="169" fontId="19" fillId="0" borderId="0" xfId="1" applyNumberFormat="1" applyFont="1" applyFill="1" applyAlignment="1">
      <alignment horizontal="centerContinuous" vertical="center"/>
    </xf>
    <xf numFmtId="37" fontId="19" fillId="0" borderId="0" xfId="13" applyNumberFormat="1" applyFont="1" applyFill="1" applyAlignment="1">
      <alignment horizontal="centerContinuous" vertical="center"/>
    </xf>
    <xf numFmtId="169" fontId="12" fillId="0" borderId="0" xfId="1" applyNumberFormat="1" applyFont="1" applyFill="1" applyBorder="1" applyAlignment="1">
      <alignment horizontal="center" vertical="center"/>
    </xf>
    <xf numFmtId="0" fontId="12" fillId="0" borderId="0" xfId="13" applyFont="1" applyFill="1" applyAlignment="1">
      <alignment horizontal="center" vertical="center"/>
    </xf>
    <xf numFmtId="37" fontId="12" fillId="0" borderId="0" xfId="13" applyNumberFormat="1" applyFont="1" applyFill="1" applyAlignment="1">
      <alignment horizontal="center" vertical="center"/>
    </xf>
    <xf numFmtId="169" fontId="12" fillId="0" borderId="0" xfId="1" applyNumberFormat="1" applyFont="1" applyFill="1" applyAlignment="1">
      <alignment horizontal="center" vertical="center"/>
    </xf>
    <xf numFmtId="38" fontId="6" fillId="0" borderId="0" xfId="0" applyNumberFormat="1" applyFont="1" applyFill="1" applyAlignment="1">
      <alignment vertical="top"/>
    </xf>
    <xf numFmtId="0" fontId="12" fillId="0" borderId="0" xfId="12" applyFont="1" applyFill="1" applyAlignment="1">
      <alignment horizontal="left" vertical="center"/>
    </xf>
    <xf numFmtId="0" fontId="14" fillId="0" borderId="0" xfId="12" applyFont="1" applyFill="1" applyAlignment="1">
      <alignment horizontal="center" vertical="center"/>
    </xf>
    <xf numFmtId="169" fontId="11" fillId="0" borderId="0" xfId="1" applyNumberFormat="1" applyFont="1" applyFill="1" applyBorder="1" applyAlignment="1">
      <alignment vertical="center"/>
    </xf>
    <xf numFmtId="0" fontId="11" fillId="0" borderId="0" xfId="13" applyFont="1" applyFill="1" applyBorder="1" applyAlignment="1">
      <alignment vertical="center"/>
    </xf>
    <xf numFmtId="37" fontId="11" fillId="0" borderId="0" xfId="13" applyNumberFormat="1" applyFont="1" applyFill="1" applyAlignment="1">
      <alignment vertical="center"/>
    </xf>
    <xf numFmtId="169" fontId="11" fillId="0" borderId="0" xfId="13" applyNumberFormat="1" applyFont="1" applyFill="1" applyBorder="1" applyAlignment="1">
      <alignment vertical="center"/>
    </xf>
    <xf numFmtId="169" fontId="12" fillId="0" borderId="0" xfId="1" applyNumberFormat="1" applyFont="1" applyFill="1" applyBorder="1" applyAlignment="1">
      <alignment vertical="center"/>
    </xf>
    <xf numFmtId="41" fontId="12" fillId="0" borderId="0" xfId="13" applyNumberFormat="1" applyFont="1" applyFill="1" applyBorder="1" applyAlignment="1">
      <alignment vertical="center"/>
    </xf>
    <xf numFmtId="41" fontId="12" fillId="0" borderId="1" xfId="1" applyNumberFormat="1" applyFont="1" applyFill="1" applyBorder="1" applyAlignment="1">
      <alignment vertical="center"/>
    </xf>
    <xf numFmtId="169" fontId="11" fillId="0" borderId="2" xfId="1" applyNumberFormat="1" applyFont="1" applyFill="1" applyBorder="1" applyAlignment="1"/>
    <xf numFmtId="37" fontId="11" fillId="0" borderId="0" xfId="13" applyNumberFormat="1" applyFont="1" applyFill="1" applyBorder="1" applyAlignment="1">
      <alignment vertical="center"/>
    </xf>
    <xf numFmtId="169" fontId="11" fillId="0" borderId="2" xfId="1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169" fontId="11" fillId="0" borderId="5" xfId="1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5" fontId="12" fillId="0" borderId="0" xfId="1" applyFont="1" applyFill="1" applyBorder="1" applyAlignment="1">
      <alignment vertical="center"/>
    </xf>
    <xf numFmtId="169" fontId="12" fillId="0" borderId="0" xfId="12" applyNumberFormat="1" applyFont="1" applyFill="1" applyBorder="1" applyAlignment="1">
      <alignment vertical="center"/>
    </xf>
    <xf numFmtId="169" fontId="11" fillId="0" borderId="4" xfId="1" applyNumberFormat="1" applyFont="1" applyFill="1" applyBorder="1" applyAlignment="1">
      <alignment vertical="center"/>
    </xf>
    <xf numFmtId="37" fontId="11" fillId="0" borderId="0" xfId="12" applyNumberFormat="1" applyFont="1" applyFill="1" applyBorder="1" applyAlignment="1">
      <alignment vertical="center"/>
    </xf>
    <xf numFmtId="37" fontId="13" fillId="0" borderId="0" xfId="12" applyNumberFormat="1" applyFont="1" applyFill="1" applyBorder="1" applyAlignment="1">
      <alignment vertical="center"/>
    </xf>
    <xf numFmtId="41" fontId="12" fillId="0" borderId="0" xfId="1" applyNumberFormat="1" applyFont="1" applyFill="1" applyAlignment="1">
      <alignment vertical="center"/>
    </xf>
    <xf numFmtId="41" fontId="12" fillId="0" borderId="0" xfId="12" applyNumberFormat="1" applyFont="1" applyFill="1" applyBorder="1" applyAlignment="1">
      <alignment vertical="center"/>
    </xf>
    <xf numFmtId="41" fontId="12" fillId="0" borderId="0" xfId="1" applyNumberFormat="1" applyFont="1" applyFill="1" applyBorder="1" applyAlignment="1">
      <alignment vertical="center"/>
    </xf>
    <xf numFmtId="41" fontId="12" fillId="0" borderId="0" xfId="12" applyNumberFormat="1" applyFont="1" applyFill="1" applyAlignment="1">
      <alignment vertical="center"/>
    </xf>
    <xf numFmtId="37" fontId="11" fillId="0" borderId="4" xfId="12" applyNumberFormat="1" applyFont="1" applyFill="1" applyBorder="1" applyAlignment="1">
      <alignment vertical="center"/>
    </xf>
    <xf numFmtId="37" fontId="11" fillId="0" borderId="0" xfId="12" applyNumberFormat="1" applyFont="1" applyFill="1" applyAlignment="1">
      <alignment vertical="center"/>
    </xf>
    <xf numFmtId="167" fontId="11" fillId="0" borderId="0" xfId="12" applyNumberFormat="1" applyFont="1" applyFill="1" applyBorder="1" applyAlignment="1">
      <alignment vertical="center"/>
    </xf>
    <xf numFmtId="0" fontId="19" fillId="0" borderId="0" xfId="13" applyFont="1" applyFill="1" applyAlignment="1">
      <alignment horizontal="centerContinuous" vertical="center"/>
    </xf>
    <xf numFmtId="3" fontId="19" fillId="0" borderId="0" xfId="13" applyNumberFormat="1" applyFont="1" applyFill="1" applyAlignment="1">
      <alignment horizontal="centerContinuous" vertical="center"/>
    </xf>
    <xf numFmtId="0" fontId="14" fillId="0" borderId="0" xfId="13" applyFont="1" applyFill="1" applyBorder="1" applyAlignment="1">
      <alignment horizontal="center" vertical="center"/>
    </xf>
    <xf numFmtId="0" fontId="11" fillId="0" borderId="0" xfId="12" applyFont="1" applyFill="1" applyAlignment="1">
      <alignment horizontal="left" vertical="center"/>
    </xf>
    <xf numFmtId="169" fontId="11" fillId="0" borderId="0" xfId="1" applyNumberFormat="1" applyFont="1" applyFill="1" applyBorder="1" applyAlignment="1">
      <alignment horizontal="center" vertical="center"/>
    </xf>
    <xf numFmtId="0" fontId="15" fillId="0" borderId="0" xfId="13" applyFont="1" applyFill="1" applyBorder="1" applyAlignment="1">
      <alignment horizontal="center" vertical="center"/>
    </xf>
    <xf numFmtId="169" fontId="12" fillId="0" borderId="0" xfId="1" applyNumberFormat="1" applyFont="1" applyFill="1" applyBorder="1" applyAlignment="1">
      <alignment horizontal="left" vertical="center" wrapText="1"/>
    </xf>
    <xf numFmtId="0" fontId="15" fillId="0" borderId="0" xfId="12" applyFont="1" applyFill="1" applyBorder="1" applyAlignment="1">
      <alignment horizontal="left" vertical="center"/>
    </xf>
    <xf numFmtId="0" fontId="14" fillId="0" borderId="0" xfId="12" applyFont="1" applyFill="1" applyBorder="1" applyAlignment="1">
      <alignment horizontal="center" vertical="center"/>
    </xf>
    <xf numFmtId="0" fontId="12" fillId="0" borderId="0" xfId="12" applyFont="1" applyFill="1" applyBorder="1" applyAlignment="1">
      <alignment horizontal="left" vertical="center"/>
    </xf>
    <xf numFmtId="37" fontId="14" fillId="0" borderId="0" xfId="13" applyNumberFormat="1" applyFont="1" applyFill="1" applyAlignment="1">
      <alignment horizontal="center" vertical="center"/>
    </xf>
    <xf numFmtId="0" fontId="15" fillId="0" borderId="0" xfId="12" applyFont="1" applyFill="1" applyAlignment="1">
      <alignment horizontal="left" vertical="center"/>
    </xf>
    <xf numFmtId="0" fontId="15" fillId="0" borderId="0" xfId="12" applyFont="1" applyFill="1" applyAlignment="1">
      <alignment horizontal="center" vertical="center"/>
    </xf>
    <xf numFmtId="0" fontId="11" fillId="0" borderId="0" xfId="12" applyFont="1" applyFill="1" applyBorder="1" applyAlignment="1">
      <alignment horizontal="left" vertical="center"/>
    </xf>
    <xf numFmtId="0" fontId="11" fillId="0" borderId="0" xfId="13" applyFont="1" applyFill="1" applyAlignment="1">
      <alignment vertical="center"/>
    </xf>
    <xf numFmtId="167" fontId="6" fillId="0" borderId="0" xfId="1" applyNumberFormat="1" applyFont="1" applyFill="1" applyAlignment="1">
      <alignment horizontal="center"/>
    </xf>
    <xf numFmtId="37" fontId="11" fillId="0" borderId="0" xfId="13" applyNumberFormat="1" applyFont="1" applyFill="1" applyBorder="1" applyAlignment="1">
      <alignment horizontal="center" vertical="center"/>
    </xf>
    <xf numFmtId="37" fontId="12" fillId="0" borderId="1" xfId="13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/>
    </xf>
    <xf numFmtId="41" fontId="6" fillId="0" borderId="0" xfId="13" applyNumberFormat="1" applyFont="1" applyFill="1"/>
    <xf numFmtId="43" fontId="6" fillId="0" borderId="0" xfId="10" applyNumberFormat="1" applyFont="1" applyFill="1" applyAlignment="1"/>
    <xf numFmtId="43" fontId="6" fillId="0" borderId="0" xfId="1" applyNumberFormat="1" applyFont="1" applyFill="1"/>
    <xf numFmtId="43" fontId="6" fillId="0" borderId="1" xfId="1" applyNumberFormat="1" applyFont="1" applyFill="1" applyBorder="1" applyAlignment="1">
      <alignment horizontal="center"/>
    </xf>
    <xf numFmtId="43" fontId="5" fillId="0" borderId="0" xfId="1" applyNumberFormat="1" applyFont="1" applyFill="1" applyBorder="1" applyAlignment="1"/>
    <xf numFmtId="43" fontId="5" fillId="0" borderId="1" xfId="1" applyNumberFormat="1" applyFont="1" applyFill="1" applyBorder="1" applyAlignment="1">
      <alignment horizontal="center"/>
    </xf>
    <xf numFmtId="43" fontId="6" fillId="0" borderId="0" xfId="13" applyNumberFormat="1" applyFont="1" applyFill="1" applyBorder="1" applyAlignment="1"/>
    <xf numFmtId="43" fontId="12" fillId="0" borderId="0" xfId="1" applyNumberFormat="1" applyFont="1" applyFill="1" applyBorder="1" applyAlignment="1"/>
    <xf numFmtId="43" fontId="12" fillId="0" borderId="0" xfId="12" applyNumberFormat="1" applyFont="1" applyFill="1" applyBorder="1" applyAlignment="1">
      <alignment vertical="center"/>
    </xf>
    <xf numFmtId="43" fontId="11" fillId="0" borderId="2" xfId="1" applyNumberFormat="1" applyFont="1" applyFill="1" applyBorder="1" applyAlignment="1"/>
    <xf numFmtId="43" fontId="11" fillId="0" borderId="0" xfId="12" applyNumberFormat="1" applyFont="1" applyFill="1" applyBorder="1" applyAlignment="1">
      <alignment vertical="center"/>
    </xf>
    <xf numFmtId="43" fontId="11" fillId="0" borderId="0" xfId="1" applyNumberFormat="1" applyFont="1" applyFill="1" applyBorder="1" applyAlignment="1"/>
    <xf numFmtId="43" fontId="12" fillId="0" borderId="1" xfId="1" applyNumberFormat="1" applyFont="1" applyFill="1" applyBorder="1" applyAlignment="1"/>
    <xf numFmtId="43" fontId="11" fillId="0" borderId="1" xfId="1" applyNumberFormat="1" applyFont="1" applyFill="1" applyBorder="1" applyAlignment="1"/>
    <xf numFmtId="43" fontId="12" fillId="0" borderId="0" xfId="1" applyNumberFormat="1" applyFont="1" applyFill="1" applyAlignment="1">
      <alignment vertical="center"/>
    </xf>
    <xf numFmtId="43" fontId="13" fillId="0" borderId="0" xfId="12" applyNumberFormat="1" applyFont="1" applyFill="1" applyBorder="1" applyAlignment="1">
      <alignment vertical="center"/>
    </xf>
    <xf numFmtId="43" fontId="12" fillId="0" borderId="1" xfId="12" applyNumberFormat="1" applyFont="1" applyFill="1" applyBorder="1" applyAlignment="1">
      <alignment vertical="center"/>
    </xf>
    <xf numFmtId="43" fontId="17" fillId="0" borderId="0" xfId="12" applyNumberFormat="1" applyFont="1" applyFill="1" applyBorder="1" applyAlignment="1">
      <alignment vertical="center"/>
    </xf>
    <xf numFmtId="43" fontId="12" fillId="0" borderId="0" xfId="13" applyNumberFormat="1" applyFont="1" applyFill="1" applyAlignment="1">
      <alignment vertical="center"/>
    </xf>
    <xf numFmtId="43" fontId="12" fillId="0" borderId="0" xfId="1" applyNumberFormat="1" applyFont="1" applyFill="1" applyBorder="1" applyAlignment="1">
      <alignment vertical="center"/>
    </xf>
    <xf numFmtId="43" fontId="11" fillId="0" borderId="2" xfId="1" applyNumberFormat="1" applyFont="1" applyFill="1" applyBorder="1" applyAlignment="1">
      <alignment vertical="center"/>
    </xf>
    <xf numFmtId="43" fontId="11" fillId="0" borderId="0" xfId="13" applyNumberFormat="1" applyFont="1" applyFill="1" applyBorder="1" applyAlignment="1">
      <alignment vertical="center"/>
    </xf>
    <xf numFmtId="43" fontId="12" fillId="0" borderId="0" xfId="13" applyNumberFormat="1" applyFont="1" applyFill="1" applyBorder="1" applyAlignment="1">
      <alignment vertical="center"/>
    </xf>
    <xf numFmtId="43" fontId="11" fillId="0" borderId="0" xfId="1" applyNumberFormat="1" applyFont="1" applyFill="1" applyBorder="1" applyAlignment="1">
      <alignment vertical="center"/>
    </xf>
    <xf numFmtId="43" fontId="6" fillId="0" borderId="0" xfId="1" applyNumberFormat="1" applyFont="1" applyFill="1" applyBorder="1" applyAlignment="1">
      <alignment horizontal="center"/>
    </xf>
    <xf numFmtId="43" fontId="6" fillId="0" borderId="0" xfId="13" applyNumberFormat="1" applyFont="1"/>
    <xf numFmtId="169" fontId="12" fillId="0" borderId="0" xfId="13" applyNumberFormat="1" applyFont="1" applyFill="1" applyAlignment="1">
      <alignment vertical="center"/>
    </xf>
    <xf numFmtId="169" fontId="6" fillId="0" borderId="0" xfId="1" applyNumberFormat="1" applyFont="1" applyFill="1" applyAlignment="1"/>
    <xf numFmtId="43" fontId="12" fillId="0" borderId="0" xfId="12" applyNumberFormat="1" applyFont="1" applyFill="1" applyAlignment="1">
      <alignment vertical="center"/>
    </xf>
    <xf numFmtId="43" fontId="11" fillId="0" borderId="5" xfId="1" applyNumberFormat="1" applyFont="1" applyFill="1" applyBorder="1" applyAlignment="1">
      <alignment vertical="center"/>
    </xf>
    <xf numFmtId="167" fontId="11" fillId="0" borderId="0" xfId="1" applyNumberFormat="1" applyFont="1" applyFill="1" applyBorder="1" applyAlignment="1">
      <alignment vertical="center"/>
    </xf>
    <xf numFmtId="167" fontId="12" fillId="0" borderId="0" xfId="12" applyNumberFormat="1" applyFont="1" applyFill="1" applyBorder="1" applyAlignment="1">
      <alignment vertical="center"/>
    </xf>
    <xf numFmtId="167" fontId="13" fillId="0" borderId="0" xfId="12" applyNumberFormat="1" applyFont="1" applyFill="1" applyBorder="1" applyAlignment="1">
      <alignment vertical="center"/>
    </xf>
    <xf numFmtId="167" fontId="12" fillId="0" borderId="0" xfId="1" applyNumberFormat="1" applyFont="1" applyFill="1" applyAlignment="1">
      <alignment vertical="center"/>
    </xf>
    <xf numFmtId="167" fontId="12" fillId="0" borderId="0" xfId="1" applyNumberFormat="1" applyFont="1" applyFill="1" applyBorder="1" applyAlignment="1">
      <alignment vertical="center"/>
    </xf>
    <xf numFmtId="167" fontId="12" fillId="0" borderId="0" xfId="12" applyNumberFormat="1" applyFont="1" applyFill="1" applyAlignment="1">
      <alignment vertical="center"/>
    </xf>
    <xf numFmtId="167" fontId="12" fillId="0" borderId="0" xfId="1" applyNumberFormat="1" applyFont="1" applyFill="1" applyBorder="1" applyAlignment="1"/>
    <xf numFmtId="167" fontId="17" fillId="0" borderId="0" xfId="12" applyNumberFormat="1" applyFont="1" applyFill="1" applyBorder="1" applyAlignment="1">
      <alignment vertical="center"/>
    </xf>
    <xf numFmtId="167" fontId="12" fillId="0" borderId="1" xfId="1" applyNumberFormat="1" applyFont="1" applyFill="1" applyBorder="1" applyAlignment="1"/>
    <xf numFmtId="167" fontId="12" fillId="0" borderId="1" xfId="12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/>
    <xf numFmtId="167" fontId="11" fillId="0" borderId="0" xfId="1" applyNumberFormat="1" applyFont="1" applyFill="1" applyBorder="1" applyAlignment="1"/>
    <xf numFmtId="167" fontId="11" fillId="0" borderId="2" xfId="12" applyNumberFormat="1" applyFont="1" applyFill="1" applyBorder="1" applyAlignment="1">
      <alignment vertical="center"/>
    </xf>
    <xf numFmtId="167" fontId="11" fillId="0" borderId="2" xfId="1" applyNumberFormat="1" applyFont="1" applyFill="1" applyBorder="1" applyAlignment="1"/>
    <xf numFmtId="167" fontId="11" fillId="0" borderId="1" xfId="12" applyNumberFormat="1" applyFont="1" applyFill="1" applyBorder="1" applyAlignment="1">
      <alignment vertical="center"/>
    </xf>
    <xf numFmtId="167" fontId="11" fillId="0" borderId="2" xfId="1" applyNumberFormat="1" applyFont="1" applyFill="1" applyBorder="1" applyAlignment="1">
      <alignment vertical="center"/>
    </xf>
    <xf numFmtId="167" fontId="12" fillId="0" borderId="1" xfId="1" applyNumberFormat="1" applyFont="1" applyFill="1" applyBorder="1" applyAlignment="1">
      <alignment vertical="center"/>
    </xf>
    <xf numFmtId="167" fontId="11" fillId="0" borderId="1" xfId="1" applyNumberFormat="1" applyFont="1" applyFill="1" applyBorder="1" applyAlignment="1">
      <alignment vertical="center"/>
    </xf>
    <xf numFmtId="167" fontId="11" fillId="0" borderId="4" xfId="12" applyNumberFormat="1" applyFont="1" applyFill="1" applyBorder="1" applyAlignment="1">
      <alignment vertical="center"/>
    </xf>
    <xf numFmtId="167" fontId="11" fillId="0" borderId="0" xfId="12" applyNumberFormat="1" applyFont="1" applyFill="1" applyAlignment="1">
      <alignment vertical="center"/>
    </xf>
    <xf numFmtId="167" fontId="5" fillId="0" borderId="4" xfId="1" applyNumberFormat="1" applyFont="1" applyFill="1" applyBorder="1" applyAlignment="1"/>
    <xf numFmtId="167" fontId="5" fillId="0" borderId="2" xfId="1" applyNumberFormat="1" applyFont="1" applyFill="1" applyBorder="1" applyAlignment="1"/>
    <xf numFmtId="167" fontId="5" fillId="0" borderId="0" xfId="1" applyNumberFormat="1" applyFont="1" applyFill="1" applyAlignment="1">
      <alignment horizontal="center"/>
    </xf>
    <xf numFmtId="167" fontId="5" fillId="0" borderId="2" xfId="13" applyNumberFormat="1" applyFont="1" applyFill="1" applyBorder="1" applyAlignment="1"/>
    <xf numFmtId="167" fontId="6" fillId="0" borderId="0" xfId="1" applyNumberFormat="1" applyFont="1" applyFill="1" applyAlignment="1"/>
    <xf numFmtId="167" fontId="5" fillId="0" borderId="0" xfId="13" applyNumberFormat="1" applyFont="1" applyFill="1" applyBorder="1" applyAlignment="1"/>
    <xf numFmtId="167" fontId="5" fillId="0" borderId="0" xfId="13" applyNumberFormat="1" applyFont="1" applyFill="1" applyAlignment="1"/>
    <xf numFmtId="167" fontId="5" fillId="0" borderId="3" xfId="13" applyNumberFormat="1" applyFont="1" applyFill="1" applyBorder="1" applyAlignment="1">
      <alignment horizontal="right"/>
    </xf>
    <xf numFmtId="167" fontId="6" fillId="0" borderId="1" xfId="13" applyNumberFormat="1" applyFont="1" applyBorder="1"/>
    <xf numFmtId="167" fontId="5" fillId="0" borderId="1" xfId="13" applyNumberFormat="1" applyFont="1" applyFill="1" applyBorder="1" applyAlignment="1"/>
    <xf numFmtId="167" fontId="5" fillId="0" borderId="3" xfId="13" applyNumberFormat="1" applyFont="1" applyFill="1" applyBorder="1" applyAlignment="1">
      <alignment horizontal="right" vertical="center"/>
    </xf>
    <xf numFmtId="167" fontId="12" fillId="0" borderId="0" xfId="13" applyNumberFormat="1" applyFont="1" applyFill="1" applyAlignment="1">
      <alignment vertical="center"/>
    </xf>
    <xf numFmtId="167" fontId="11" fillId="0" borderId="0" xfId="13" applyNumberFormat="1" applyFont="1" applyFill="1" applyBorder="1" applyAlignment="1">
      <alignment vertical="center"/>
    </xf>
    <xf numFmtId="41" fontId="6" fillId="0" borderId="0" xfId="0" applyNumberFormat="1" applyFont="1" applyFill="1"/>
    <xf numFmtId="37" fontId="6" fillId="0" borderId="0" xfId="0" applyNumberFormat="1" applyFont="1" applyFill="1"/>
    <xf numFmtId="167" fontId="6" fillId="0" borderId="0" xfId="13" applyNumberFormat="1" applyFont="1" applyFill="1" applyBorder="1" applyAlignment="1"/>
    <xf numFmtId="167" fontId="5" fillId="0" borderId="2" xfId="13" applyNumberFormat="1" applyFont="1" applyFill="1" applyBorder="1" applyAlignment="1">
      <alignment horizontal="right"/>
    </xf>
    <xf numFmtId="167" fontId="6" fillId="0" borderId="1" xfId="1" applyNumberFormat="1" applyFont="1" applyFill="1" applyBorder="1" applyAlignment="1">
      <alignment horizontal="center"/>
    </xf>
    <xf numFmtId="167" fontId="6" fillId="0" borderId="0" xfId="13" applyNumberFormat="1" applyFont="1" applyFill="1"/>
    <xf numFmtId="167" fontId="5" fillId="0" borderId="3" xfId="13" applyNumberFormat="1" applyFont="1" applyFill="1" applyBorder="1" applyAlignment="1"/>
    <xf numFmtId="169" fontId="6" fillId="0" borderId="0" xfId="13" applyNumberFormat="1" applyFont="1" applyFill="1" applyBorder="1" applyAlignment="1"/>
    <xf numFmtId="0" fontId="6" fillId="0" borderId="0" xfId="13" applyFont="1" applyAlignment="1"/>
    <xf numFmtId="0" fontId="11" fillId="0" borderId="0" xfId="12" applyFont="1" applyFill="1" applyBorder="1" applyAlignment="1">
      <alignment vertical="center"/>
    </xf>
    <xf numFmtId="41" fontId="11" fillId="0" borderId="0" xfId="12" applyNumberFormat="1" applyFont="1" applyFill="1" applyBorder="1" applyAlignment="1">
      <alignment vertical="center"/>
    </xf>
    <xf numFmtId="0" fontId="6" fillId="0" borderId="0" xfId="13" applyFont="1"/>
    <xf numFmtId="167" fontId="6" fillId="0" borderId="0" xfId="13" applyNumberFormat="1" applyFont="1"/>
    <xf numFmtId="167" fontId="5" fillId="0" borderId="0" xfId="13" applyNumberFormat="1" applyFont="1" applyFill="1" applyAlignment="1">
      <alignment horizontal="right"/>
    </xf>
    <xf numFmtId="49" fontId="14" fillId="0" borderId="0" xfId="0" applyNumberFormat="1" applyFont="1" applyAlignment="1">
      <alignment horizontal="center"/>
    </xf>
    <xf numFmtId="41" fontId="6" fillId="0" borderId="0" xfId="13" applyNumberFormat="1" applyFont="1" applyAlignment="1">
      <alignment horizontal="center"/>
    </xf>
    <xf numFmtId="165" fontId="6" fillId="0" borderId="0" xfId="1" applyFont="1" applyFill="1" applyBorder="1" applyAlignment="1">
      <alignment horizontal="right"/>
    </xf>
    <xf numFmtId="165" fontId="27" fillId="0" borderId="0" xfId="1" applyFont="1" applyFill="1" applyAlignment="1"/>
    <xf numFmtId="165" fontId="27" fillId="0" borderId="0" xfId="1" applyFont="1" applyFill="1" applyBorder="1" applyAlignment="1"/>
    <xf numFmtId="0" fontId="11" fillId="0" borderId="0" xfId="12" applyFont="1" applyAlignment="1">
      <alignment horizontal="left" vertical="center"/>
    </xf>
    <xf numFmtId="0" fontId="5" fillId="0" borderId="0" xfId="13" applyFont="1" applyAlignment="1">
      <alignment horizontal="left"/>
    </xf>
    <xf numFmtId="38" fontId="6" fillId="0" borderId="0" xfId="13" applyNumberFormat="1" applyFont="1"/>
    <xf numFmtId="37" fontId="12" fillId="0" borderId="1" xfId="13" applyNumberFormat="1" applyFont="1" applyFill="1" applyBorder="1" applyAlignment="1">
      <alignment horizontal="center" vertical="center"/>
    </xf>
    <xf numFmtId="37" fontId="11" fillId="0" borderId="0" xfId="13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vertical="center"/>
    </xf>
    <xf numFmtId="169" fontId="11" fillId="0" borderId="1" xfId="1" applyNumberFormat="1" applyFont="1" applyFill="1" applyBorder="1" applyAlignment="1">
      <alignment vertical="center"/>
    </xf>
    <xf numFmtId="0" fontId="6" fillId="2" borderId="0" xfId="13" applyFont="1" applyFill="1" applyAlignment="1">
      <alignment wrapText="1"/>
    </xf>
    <xf numFmtId="0" fontId="6" fillId="2" borderId="0" xfId="0" applyFont="1" applyFill="1" applyAlignment="1">
      <alignment vertical="top"/>
    </xf>
    <xf numFmtId="0" fontId="6" fillId="2" borderId="0" xfId="13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37" fontId="14" fillId="0" borderId="0" xfId="12" applyNumberFormat="1" applyFont="1" applyFill="1" applyBorder="1" applyAlignment="1">
      <alignment vertical="center"/>
    </xf>
    <xf numFmtId="41" fontId="6" fillId="0" borderId="1" xfId="0" applyNumberFormat="1" applyFont="1" applyFill="1" applyBorder="1"/>
    <xf numFmtId="167" fontId="6" fillId="0" borderId="0" xfId="19" applyNumberFormat="1" applyFont="1" applyFill="1"/>
    <xf numFmtId="37" fontId="6" fillId="0" borderId="1" xfId="0" applyNumberFormat="1" applyFont="1" applyFill="1" applyBorder="1"/>
    <xf numFmtId="165" fontId="12" fillId="0" borderId="0" xfId="1" applyFont="1" applyFill="1" applyAlignment="1">
      <alignment vertical="center"/>
    </xf>
    <xf numFmtId="37" fontId="6" fillId="0" borderId="0" xfId="1" applyNumberFormat="1" applyFont="1"/>
    <xf numFmtId="41" fontId="6" fillId="0" borderId="1" xfId="13" applyNumberFormat="1" applyFont="1" applyFill="1" applyBorder="1" applyAlignment="1">
      <alignment horizontal="center"/>
    </xf>
    <xf numFmtId="41" fontId="6" fillId="0" borderId="0" xfId="13" applyNumberFormat="1" applyFont="1" applyFill="1" applyBorder="1" applyAlignment="1"/>
    <xf numFmtId="169" fontId="6" fillId="0" borderId="0" xfId="1" applyNumberFormat="1" applyFont="1" applyFill="1" applyAlignment="1">
      <alignment horizontal="center"/>
    </xf>
    <xf numFmtId="41" fontId="6" fillId="0" borderId="0" xfId="13" applyNumberFormat="1" applyFont="1"/>
    <xf numFmtId="37" fontId="6" fillId="0" borderId="0" xfId="13" applyNumberFormat="1" applyFont="1"/>
    <xf numFmtId="165" fontId="6" fillId="0" borderId="0" xfId="1" applyFont="1" applyFill="1"/>
    <xf numFmtId="41" fontId="6" fillId="0" borderId="0" xfId="13" applyNumberFormat="1" applyFont="1" applyFill="1"/>
    <xf numFmtId="37" fontId="6" fillId="0" borderId="0" xfId="13" applyNumberFormat="1" applyFont="1" applyFill="1"/>
    <xf numFmtId="38" fontId="18" fillId="0" borderId="0" xfId="0" applyNumberFormat="1" applyFont="1" applyFill="1"/>
    <xf numFmtId="0" fontId="18" fillId="0" borderId="0" xfId="0" applyFont="1" applyFill="1"/>
    <xf numFmtId="38" fontId="19" fillId="0" borderId="0" xfId="0" applyNumberFormat="1" applyFont="1" applyFill="1" applyAlignment="1">
      <alignment horizontal="left"/>
    </xf>
    <xf numFmtId="38" fontId="6" fillId="0" borderId="0" xfId="0" applyNumberFormat="1" applyFont="1" applyFill="1" applyAlignment="1">
      <alignment horizontal="justify"/>
    </xf>
    <xf numFmtId="38" fontId="6" fillId="0" borderId="0" xfId="0" applyNumberFormat="1" applyFont="1" applyFill="1"/>
    <xf numFmtId="49" fontId="8" fillId="0" borderId="0" xfId="0" applyNumberFormat="1" applyFont="1" applyFill="1" applyAlignment="1">
      <alignment horizontal="center"/>
    </xf>
    <xf numFmtId="0" fontId="6" fillId="0" borderId="0" xfId="0" applyFont="1" applyFill="1"/>
    <xf numFmtId="38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37" fontId="18" fillId="0" borderId="0" xfId="0" applyNumberFormat="1" applyFont="1" applyFill="1"/>
    <xf numFmtId="38" fontId="7" fillId="0" borderId="0" xfId="0" applyNumberFormat="1" applyFont="1" applyFill="1" applyAlignment="1">
      <alignment horizontal="center"/>
    </xf>
    <xf numFmtId="0" fontId="9" fillId="0" borderId="0" xfId="20" applyFont="1" applyFill="1" applyAlignment="1">
      <alignment horizontal="left"/>
    </xf>
    <xf numFmtId="38" fontId="8" fillId="0" borderId="0" xfId="0" applyNumberFormat="1" applyFont="1" applyFill="1" applyAlignment="1">
      <alignment horizontal="center"/>
    </xf>
    <xf numFmtId="0" fontId="8" fillId="0" borderId="0" xfId="20" applyFont="1" applyFill="1" applyAlignment="1">
      <alignment horizontal="center"/>
    </xf>
    <xf numFmtId="41" fontId="6" fillId="0" borderId="0" xfId="19" applyNumberFormat="1" applyFont="1" applyFill="1"/>
    <xf numFmtId="0" fontId="6" fillId="0" borderId="0" xfId="20" applyFont="1" applyFill="1" applyAlignment="1">
      <alignment horizontal="left"/>
    </xf>
    <xf numFmtId="0" fontId="5" fillId="0" borderId="0" xfId="20" applyFont="1" applyFill="1" applyAlignment="1">
      <alignment horizontal="justify" vertical="center"/>
    </xf>
    <xf numFmtId="0" fontId="5" fillId="0" borderId="0" xfId="20" applyFont="1" applyFill="1" applyAlignment="1">
      <alignment horizontal="left"/>
    </xf>
    <xf numFmtId="38" fontId="5" fillId="0" borderId="0" xfId="0" applyNumberFormat="1" applyFont="1" applyFill="1"/>
    <xf numFmtId="167" fontId="5" fillId="0" borderId="2" xfId="19" applyNumberFormat="1" applyFont="1" applyFill="1" applyBorder="1"/>
    <xf numFmtId="41" fontId="5" fillId="0" borderId="0" xfId="0" applyNumberFormat="1" applyFont="1" applyFill="1"/>
    <xf numFmtId="41" fontId="5" fillId="0" borderId="2" xfId="19" applyNumberFormat="1" applyFont="1" applyFill="1" applyBorder="1"/>
    <xf numFmtId="0" fontId="5" fillId="0" borderId="0" xfId="20" applyFont="1" applyFill="1" applyAlignment="1">
      <alignment horizontal="justify"/>
    </xf>
    <xf numFmtId="0" fontId="9" fillId="0" borderId="0" xfId="20" applyFont="1" applyFill="1" applyAlignment="1">
      <alignment horizontal="justify"/>
    </xf>
    <xf numFmtId="41" fontId="6" fillId="0" borderId="0" xfId="0" applyNumberFormat="1" applyFont="1" applyFill="1" applyAlignment="1">
      <alignment horizontal="center"/>
    </xf>
    <xf numFmtId="41" fontId="6" fillId="0" borderId="0" xfId="0" applyNumberFormat="1" applyFont="1" applyFill="1" applyAlignment="1">
      <alignment horizontal="right"/>
    </xf>
    <xf numFmtId="41" fontId="6" fillId="0" borderId="0" xfId="19" applyNumberFormat="1" applyFont="1" applyFill="1" applyAlignment="1">
      <alignment horizontal="center"/>
    </xf>
    <xf numFmtId="38" fontId="9" fillId="0" borderId="0" xfId="0" applyNumberFormat="1" applyFont="1" applyFill="1" applyAlignment="1">
      <alignment horizontal="center"/>
    </xf>
    <xf numFmtId="0" fontId="5" fillId="0" borderId="0" xfId="0" applyFont="1" applyFill="1"/>
    <xf numFmtId="167" fontId="5" fillId="0" borderId="2" xfId="19" applyNumberFormat="1" applyFont="1" applyFill="1" applyBorder="1" applyAlignment="1">
      <alignment horizontal="center"/>
    </xf>
    <xf numFmtId="41" fontId="5" fillId="0" borderId="2" xfId="19" applyNumberFormat="1" applyFont="1" applyFill="1" applyBorder="1" applyAlignment="1">
      <alignment horizontal="center"/>
    </xf>
    <xf numFmtId="167" fontId="6" fillId="0" borderId="5" xfId="19" applyNumberFormat="1" applyFont="1" applyFill="1" applyBorder="1"/>
    <xf numFmtId="41" fontId="6" fillId="0" borderId="5" xfId="19" applyNumberFormat="1" applyFont="1" applyFill="1" applyBorder="1"/>
    <xf numFmtId="167" fontId="6" fillId="0" borderId="5" xfId="19" applyNumberFormat="1" applyFont="1" applyFill="1" applyBorder="1" applyAlignment="1">
      <alignment horizontal="center"/>
    </xf>
    <xf numFmtId="41" fontId="6" fillId="0" borderId="5" xfId="19" applyNumberFormat="1" applyFont="1" applyFill="1" applyBorder="1" applyAlignment="1">
      <alignment horizontal="center"/>
    </xf>
    <xf numFmtId="167" fontId="5" fillId="0" borderId="4" xfId="19" applyNumberFormat="1" applyFont="1" applyFill="1" applyBorder="1"/>
    <xf numFmtId="41" fontId="5" fillId="0" borderId="4" xfId="19" applyNumberFormat="1" applyFont="1" applyFill="1" applyBorder="1"/>
    <xf numFmtId="167" fontId="5" fillId="0" borderId="4" xfId="19" applyNumberFormat="1" applyFont="1" applyFill="1" applyBorder="1" applyAlignment="1">
      <alignment horizontal="center"/>
    </xf>
    <xf numFmtId="41" fontId="5" fillId="0" borderId="4" xfId="19" applyNumberFormat="1" applyFont="1" applyFill="1" applyBorder="1" applyAlignment="1">
      <alignment horizontal="center"/>
    </xf>
    <xf numFmtId="38" fontId="6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43" fontId="6" fillId="0" borderId="0" xfId="19" applyNumberFormat="1" applyFont="1" applyFill="1"/>
    <xf numFmtId="41" fontId="6" fillId="0" borderId="0" xfId="19" applyNumberFormat="1" applyFont="1" applyFill="1" applyAlignment="1">
      <alignment horizontal="right"/>
    </xf>
    <xf numFmtId="41" fontId="5" fillId="0" borderId="5" xfId="19" applyNumberFormat="1" applyFont="1" applyFill="1" applyBorder="1"/>
    <xf numFmtId="167" fontId="5" fillId="0" borderId="1" xfId="19" applyNumberFormat="1" applyFont="1" applyFill="1" applyBorder="1"/>
    <xf numFmtId="41" fontId="5" fillId="0" borderId="1" xfId="19" applyNumberFormat="1" applyFont="1" applyFill="1" applyBorder="1"/>
    <xf numFmtId="38" fontId="19" fillId="0" borderId="0" xfId="0" applyNumberFormat="1" applyFont="1" applyFill="1" applyAlignment="1">
      <alignment horizontal="center"/>
    </xf>
    <xf numFmtId="0" fontId="19" fillId="0" borderId="0" xfId="0" applyFont="1" applyFill="1"/>
    <xf numFmtId="0" fontId="26" fillId="0" borderId="0" xfId="0" applyFont="1" applyFill="1" applyAlignment="1">
      <alignment horizontal="center"/>
    </xf>
    <xf numFmtId="38" fontId="19" fillId="0" borderId="0" xfId="0" applyNumberFormat="1" applyFont="1" applyFill="1"/>
    <xf numFmtId="0" fontId="8" fillId="0" borderId="0" xfId="0" applyFont="1" applyFill="1" applyAlignment="1">
      <alignment horizontal="center"/>
    </xf>
    <xf numFmtId="0" fontId="6" fillId="0" borderId="0" xfId="20" applyFont="1" applyFill="1" applyAlignment="1">
      <alignment horizontal="justify"/>
    </xf>
    <xf numFmtId="37" fontId="6" fillId="0" borderId="0" xfId="20" applyNumberFormat="1" applyFont="1" applyFill="1" applyAlignment="1"/>
    <xf numFmtId="37" fontId="6" fillId="0" borderId="0" xfId="0" applyNumberFormat="1" applyFont="1" applyFill="1" applyAlignment="1">
      <alignment horizontal="right"/>
    </xf>
    <xf numFmtId="43" fontId="6" fillId="0" borderId="0" xfId="0" applyNumberFormat="1" applyFont="1" applyFill="1"/>
    <xf numFmtId="0" fontId="5" fillId="0" borderId="0" xfId="20" applyFont="1" applyFill="1" applyAlignment="1"/>
    <xf numFmtId="167" fontId="5" fillId="0" borderId="0" xfId="19" applyNumberFormat="1" applyFont="1" applyFill="1"/>
    <xf numFmtId="41" fontId="5" fillId="0" borderId="5" xfId="19" applyNumberFormat="1" applyFont="1" applyFill="1" applyBorder="1" applyAlignment="1">
      <alignment horizontal="center"/>
    </xf>
    <xf numFmtId="43" fontId="5" fillId="0" borderId="0" xfId="19" applyNumberFormat="1" applyFont="1" applyFill="1"/>
    <xf numFmtId="41" fontId="5" fillId="0" borderId="0" xfId="19" applyNumberFormat="1" applyFont="1" applyFill="1"/>
    <xf numFmtId="38" fontId="27" fillId="0" borderId="0" xfId="0" applyNumberFormat="1" applyFont="1" applyFill="1"/>
    <xf numFmtId="37" fontId="27" fillId="0" borderId="0" xfId="0" applyNumberFormat="1" applyFont="1" applyFill="1"/>
    <xf numFmtId="167" fontId="6" fillId="0" borderId="1" xfId="0" applyNumberFormat="1" applyFont="1" applyFill="1" applyBorder="1"/>
    <xf numFmtId="167" fontId="6" fillId="0" borderId="1" xfId="13" applyNumberFormat="1" applyFont="1" applyFill="1" applyBorder="1"/>
    <xf numFmtId="49" fontId="14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38" fontId="5" fillId="0" borderId="0" xfId="0" applyNumberFormat="1" applyFont="1" applyFill="1" applyAlignment="1">
      <alignment horizontal="center"/>
    </xf>
    <xf numFmtId="38" fontId="5" fillId="0" borderId="0" xfId="13" applyNumberFormat="1" applyFont="1" applyFill="1" applyBorder="1" applyAlignment="1">
      <alignment horizontal="center"/>
    </xf>
    <xf numFmtId="38" fontId="6" fillId="0" borderId="0" xfId="13" applyNumberFormat="1" applyFont="1" applyFill="1" applyAlignment="1">
      <alignment horizontal="center"/>
    </xf>
    <xf numFmtId="0" fontId="8" fillId="0" borderId="0" xfId="13" applyNumberFormat="1" applyFont="1" applyFill="1" applyBorder="1" applyAlignment="1">
      <alignment horizontal="center"/>
    </xf>
    <xf numFmtId="37" fontId="12" fillId="0" borderId="1" xfId="12" applyNumberFormat="1" applyFont="1" applyFill="1" applyBorder="1" applyAlignment="1">
      <alignment horizontal="center" vertical="center"/>
    </xf>
    <xf numFmtId="37" fontId="14" fillId="0" borderId="0" xfId="12" applyNumberFormat="1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0" fontId="12" fillId="0" borderId="1" xfId="12" applyFont="1" applyFill="1" applyBorder="1" applyAlignment="1">
      <alignment horizontal="center" vertical="center"/>
    </xf>
    <xf numFmtId="37" fontId="14" fillId="0" borderId="0" xfId="13" applyNumberFormat="1" applyFont="1" applyFill="1" applyBorder="1" applyAlignment="1">
      <alignment horizontal="center" vertical="center"/>
    </xf>
    <xf numFmtId="37" fontId="12" fillId="0" borderId="1" xfId="13" applyNumberFormat="1" applyFont="1" applyFill="1" applyBorder="1" applyAlignment="1">
      <alignment horizontal="center" vertical="center"/>
    </xf>
    <xf numFmtId="37" fontId="11" fillId="0" borderId="0" xfId="13" applyNumberFormat="1" applyFont="1" applyFill="1" applyBorder="1" applyAlignment="1">
      <alignment horizontal="center" vertical="center"/>
    </xf>
    <xf numFmtId="38" fontId="6" fillId="0" borderId="0" xfId="13" applyNumberFormat="1" applyFont="1" applyAlignment="1">
      <alignment horizontal="center"/>
    </xf>
    <xf numFmtId="0" fontId="6" fillId="0" borderId="0" xfId="13" applyFont="1" applyFill="1" applyAlignment="1">
      <alignment horizontal="left" wrapText="1"/>
    </xf>
  </cellXfs>
  <cellStyles count="25">
    <cellStyle name="Comma" xfId="1" builtinId="3"/>
    <cellStyle name="Comma 10" xfId="2"/>
    <cellStyle name="Comma 2" xfId="3"/>
    <cellStyle name="Comma 2 2" xfId="4"/>
    <cellStyle name="Comma 2 3" xfId="23"/>
    <cellStyle name="Comma 3" xfId="5"/>
    <cellStyle name="Comma 4" xfId="6"/>
    <cellStyle name="Comma 5" xfId="7"/>
    <cellStyle name="Comma_KCE01Y" xfId="8"/>
    <cellStyle name="Comma_KCE44Y" xfId="9"/>
    <cellStyle name="Comma_Lia" xfId="10"/>
    <cellStyle name="Currency 2" xfId="11"/>
    <cellStyle name="Normal" xfId="0" builtinId="0"/>
    <cellStyle name="Normal 2" xfId="12"/>
    <cellStyle name="Normal 3" xfId="13"/>
    <cellStyle name="Normal 3 2" xfId="14"/>
    <cellStyle name="Normal 4" xfId="15"/>
    <cellStyle name="Normal 4 2" xfId="16"/>
    <cellStyle name="Normal 4 3" xfId="24"/>
    <cellStyle name="Normal 5" xfId="17"/>
    <cellStyle name="Normal 6" xfId="18"/>
    <cellStyle name="Normal_KCE01Y" xfId="19"/>
    <cellStyle name="Normal_KCE44Y" xfId="20"/>
    <cellStyle name="Percent 2" xfId="21"/>
    <cellStyle name="Percent 3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CA1461C4-2BF3-43E4-A539-BBC5D8A8DEDB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A58A390-1C71-44D8-8322-A17E4CC24FB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B773F537-3A40-4414-8615-1EA2AC328450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50523B71-885F-4621-A81C-7FD6EC5C92BA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226F0AAF-8EB5-4E9E-9870-07936AF46CF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2AA2A63E-F861-4822-B111-6E239EEEF86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C6D55D79-2B15-445E-B288-FF4D6F59F0B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AD1F5665-0895-4B7D-920B-F7FD5F6D3795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742CE8A6-AE93-4654-8803-018021396F1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F87D4640-2519-476D-BAFB-1250AA842F14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684FCDA5-C45D-4C39-AF75-854B4E65BF1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3614A695-2775-456C-AFCE-009ADD7CFE4C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87</xdr:row>
      <xdr:rowOff>3511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32FAB52A-2256-490E-9E34-3C177BB5FAF1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C407C494-EFF9-43E3-9137-F8DB55E0EF9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3F58FBE1-D33C-4665-BCA5-CC627F3048E8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39AAF730-CC94-4F81-A6CB-B7A62BBCB5A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xmlns="" id="{7A5FB092-B19D-47FC-A320-B8FE5D4AE9AB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xmlns="" id="{BC723646-08BD-4636-B31F-7626F80100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0" name="Text Box 43">
          <a:extLst>
            <a:ext uri="{FF2B5EF4-FFF2-40B4-BE49-F238E27FC236}">
              <a16:creationId xmlns:a16="http://schemas.microsoft.com/office/drawing/2014/main" xmlns="" id="{FA12B41C-0BA0-4B3A-836C-D1AE81162C2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0616E3D-A7C8-4B1F-BFD7-30B5D81315F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xmlns="" id="{F5066C22-6285-4609-994E-FD256B1257C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3" name="Text Box 9">
          <a:extLst>
            <a:ext uri="{FF2B5EF4-FFF2-40B4-BE49-F238E27FC236}">
              <a16:creationId xmlns:a16="http://schemas.microsoft.com/office/drawing/2014/main" xmlns="" id="{D92DE73F-5824-41F5-8AC4-A0CB3594C0FE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xmlns="" id="{1FD200D6-1CFA-43C3-8EE3-A112902A05B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xmlns="" id="{78EDDB76-6574-420B-9050-DE926F05BE3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xmlns="" id="{25A7B3F4-C47D-45C4-B4ED-337C0477503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2217CD6C-ADF8-4166-9018-4223CE6B24D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xmlns="" id="{E5137217-1496-4A8E-BA4F-EFFF34DE5E51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9" name="Text Box 9">
          <a:extLst>
            <a:ext uri="{FF2B5EF4-FFF2-40B4-BE49-F238E27FC236}">
              <a16:creationId xmlns:a16="http://schemas.microsoft.com/office/drawing/2014/main" xmlns="" id="{F67DB9D6-768B-41BE-BD1C-4C32E5DB461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xmlns="" id="{2F962E18-7EE5-4636-9AE6-73D3D611FA3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1" name="Text Box 41">
          <a:extLst>
            <a:ext uri="{FF2B5EF4-FFF2-40B4-BE49-F238E27FC236}">
              <a16:creationId xmlns:a16="http://schemas.microsoft.com/office/drawing/2014/main" xmlns="" id="{8EE6723F-0ACC-48BC-A159-1BCF9059408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xmlns="" id="{5DD76BD4-691C-44B5-B3AA-A75E30D96EC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A9C8FEB8-96C2-4F11-9A17-D7DA7677409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2E0BF43D-E129-48D6-932C-B4D76795FE7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FF30A58D-59A9-4312-84C2-33EE4C519DE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xmlns="" id="{2919D335-C21C-4EF8-AD09-D9C7152C23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7" name="Text Box 41">
          <a:extLst>
            <a:ext uri="{FF2B5EF4-FFF2-40B4-BE49-F238E27FC236}">
              <a16:creationId xmlns:a16="http://schemas.microsoft.com/office/drawing/2014/main" xmlns="" id="{3D01BD54-0C40-4047-8C73-BAA79B2EF469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xmlns="" id="{06812EEF-B85B-4159-AE49-5C3FB43F99D6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6948357E-998E-45D1-B0E7-FC9C8658305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E14E7F81-B90A-4B70-924F-848D6C6E822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A2EB55DD-9045-4125-8270-9E6A890444B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xmlns="" id="{4B284B55-06AA-445B-99B8-14C81AAE77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3" name="Text Box 41">
          <a:extLst>
            <a:ext uri="{FF2B5EF4-FFF2-40B4-BE49-F238E27FC236}">
              <a16:creationId xmlns:a16="http://schemas.microsoft.com/office/drawing/2014/main" xmlns="" id="{BC9EBAF6-05BB-4718-A05E-845CFBBBA71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27221B61-C71D-49A5-90AD-8228B354E3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E400499A-BD40-44CA-918D-BD1999E85A2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xmlns="" id="{A2FFE485-0FD1-492F-AB61-6BD780BCBC9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7" name="Text Box 9">
          <a:extLst>
            <a:ext uri="{FF2B5EF4-FFF2-40B4-BE49-F238E27FC236}">
              <a16:creationId xmlns:a16="http://schemas.microsoft.com/office/drawing/2014/main" xmlns="" id="{C9878C86-FB22-4401-81C0-CE3395926C9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xmlns="" id="{E91D6498-6EF9-44E8-9E0B-48DE632166A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9" name="Text Box 41">
          <a:extLst>
            <a:ext uri="{FF2B5EF4-FFF2-40B4-BE49-F238E27FC236}">
              <a16:creationId xmlns:a16="http://schemas.microsoft.com/office/drawing/2014/main" xmlns="" id="{247E8488-0061-41C1-B57D-A03ED18C8C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0" name="Text Box 43">
          <a:extLst>
            <a:ext uri="{FF2B5EF4-FFF2-40B4-BE49-F238E27FC236}">
              <a16:creationId xmlns:a16="http://schemas.microsoft.com/office/drawing/2014/main" xmlns="" id="{C15F9A72-FB7D-4F07-BEA3-478BC231300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C1D286A1-B84A-4621-A7D1-D81CE39CFA00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28CF8AAD-E081-466C-B668-D55D65A04BF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7BA3F969-CBF2-4352-AC30-0A9F5EA174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xmlns="" id="{E4FCCED5-AC16-486E-B217-99328B8E4D6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5" name="Text Box 41">
          <a:extLst>
            <a:ext uri="{FF2B5EF4-FFF2-40B4-BE49-F238E27FC236}">
              <a16:creationId xmlns:a16="http://schemas.microsoft.com/office/drawing/2014/main" xmlns="" id="{0EB5D607-2AF4-4824-B4CB-D18E94DE40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6" name="Text Box 43">
          <a:extLst>
            <a:ext uri="{FF2B5EF4-FFF2-40B4-BE49-F238E27FC236}">
              <a16:creationId xmlns:a16="http://schemas.microsoft.com/office/drawing/2014/main" xmlns="" id="{4F8F14BC-997C-4D3C-9317-365C1C25DD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793185DE-AE71-4932-B7E7-F795CBE2799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xmlns="" id="{307C12B5-0034-41A3-9927-C3CB334EC7A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9" name="Text Box 9">
          <a:extLst>
            <a:ext uri="{FF2B5EF4-FFF2-40B4-BE49-F238E27FC236}">
              <a16:creationId xmlns:a16="http://schemas.microsoft.com/office/drawing/2014/main" xmlns="" id="{591B009A-2A97-40A6-AA13-0CDD9822DAE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0" name="Text Box 10">
          <a:extLst>
            <a:ext uri="{FF2B5EF4-FFF2-40B4-BE49-F238E27FC236}">
              <a16:creationId xmlns:a16="http://schemas.microsoft.com/office/drawing/2014/main" xmlns="" id="{BCA145FC-A018-4F12-AA7D-F5E6BA848D9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xmlns="" id="{C27A967D-566D-4726-A496-3EA9CC1C584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2" name="Text Box 43">
          <a:extLst>
            <a:ext uri="{FF2B5EF4-FFF2-40B4-BE49-F238E27FC236}">
              <a16:creationId xmlns:a16="http://schemas.microsoft.com/office/drawing/2014/main" xmlns="" id="{3505E758-D1E0-4CDD-9567-8E1D01720CC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57F35275-05E2-4F70-AB22-5112C0D8A9A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xmlns="" id="{FC322CED-471A-4C77-9672-BA5161AB12F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xmlns="" id="{178CD530-AB62-4FE5-BFAD-A11BF8594E89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xmlns="" id="{F09E4CAB-024B-4DC7-8A57-7EC9B2896F2B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7" name="Text Box 41">
          <a:extLst>
            <a:ext uri="{FF2B5EF4-FFF2-40B4-BE49-F238E27FC236}">
              <a16:creationId xmlns:a16="http://schemas.microsoft.com/office/drawing/2014/main" xmlns="" id="{948ADB11-F62D-437A-A2F9-723120EE6C7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8" name="Text Box 43">
          <a:extLst>
            <a:ext uri="{FF2B5EF4-FFF2-40B4-BE49-F238E27FC236}">
              <a16:creationId xmlns:a16="http://schemas.microsoft.com/office/drawing/2014/main" xmlns="" id="{EDDF082D-7361-4B40-8312-F4E8008DF96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3B67AB28-9FAA-465C-8F1E-30EA56467BC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xmlns="" id="{FB588243-0262-4641-AA44-0EF6C05BF34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1" name="Text Box 9">
          <a:extLst>
            <a:ext uri="{FF2B5EF4-FFF2-40B4-BE49-F238E27FC236}">
              <a16:creationId xmlns:a16="http://schemas.microsoft.com/office/drawing/2014/main" xmlns="" id="{22739E76-F357-4EBF-AACE-9A298A0874F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2" name="Text Box 10">
          <a:extLst>
            <a:ext uri="{FF2B5EF4-FFF2-40B4-BE49-F238E27FC236}">
              <a16:creationId xmlns:a16="http://schemas.microsoft.com/office/drawing/2014/main" xmlns="" id="{35DD18D2-68C2-4FD3-A81C-BA3D30CDC627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3" name="Text Box 41">
          <a:extLst>
            <a:ext uri="{FF2B5EF4-FFF2-40B4-BE49-F238E27FC236}">
              <a16:creationId xmlns:a16="http://schemas.microsoft.com/office/drawing/2014/main" xmlns="" id="{99943E9A-68F7-40C7-9F4C-265374BB5DDD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4" name="Text Box 43">
          <a:extLst>
            <a:ext uri="{FF2B5EF4-FFF2-40B4-BE49-F238E27FC236}">
              <a16:creationId xmlns:a16="http://schemas.microsoft.com/office/drawing/2014/main" xmlns="" id="{79EF15D2-CA37-40D2-A6B7-77007AF24E4C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AE9956BF-B601-4118-B60B-ECFB32A00FE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xmlns="" id="{A3F2B8C9-691F-45FA-8C7C-BA4DC9385CD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7" name="Text Box 9">
          <a:extLst>
            <a:ext uri="{FF2B5EF4-FFF2-40B4-BE49-F238E27FC236}">
              <a16:creationId xmlns:a16="http://schemas.microsoft.com/office/drawing/2014/main" xmlns="" id="{6F73CBCA-A137-4EF9-BF4F-3FA38650668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xmlns="" id="{A4B2A571-AD85-412A-BF1C-4AC33D3AE51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14D85448-EA91-4AEA-9FDC-886F487D233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0" name="Text Box 43">
          <a:extLst>
            <a:ext uri="{FF2B5EF4-FFF2-40B4-BE49-F238E27FC236}">
              <a16:creationId xmlns:a16="http://schemas.microsoft.com/office/drawing/2014/main" xmlns="" id="{69053734-D8C6-40E3-A2A2-C12109F9A93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9DA57C2A-B429-47B6-9BAD-D40679B7DDA2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xmlns="" id="{F3ADEA99-D135-4855-95CA-EBBDD676878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3" name="Text Box 9">
          <a:extLst>
            <a:ext uri="{FF2B5EF4-FFF2-40B4-BE49-F238E27FC236}">
              <a16:creationId xmlns:a16="http://schemas.microsoft.com/office/drawing/2014/main" xmlns="" id="{7490B9CB-9F2B-46D9-B443-DC006D366B09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xmlns="" id="{50A32F51-1602-4A6C-AF5A-D083EDEF04A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5" name="Text Box 41">
          <a:extLst>
            <a:ext uri="{FF2B5EF4-FFF2-40B4-BE49-F238E27FC236}">
              <a16:creationId xmlns:a16="http://schemas.microsoft.com/office/drawing/2014/main" xmlns="" id="{F1F77EE9-E439-4BEF-8087-5B8892D2963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6" name="Text Box 43">
          <a:extLst>
            <a:ext uri="{FF2B5EF4-FFF2-40B4-BE49-F238E27FC236}">
              <a16:creationId xmlns:a16="http://schemas.microsoft.com/office/drawing/2014/main" xmlns="" id="{0F169547-7782-46D0-9116-A2380C8E776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933837D2-653D-4434-A165-0FFDE6E8B10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xmlns="" id="{F040BAEB-4D99-4464-B448-8E9CC4FB39F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9" name="Text Box 9">
          <a:extLst>
            <a:ext uri="{FF2B5EF4-FFF2-40B4-BE49-F238E27FC236}">
              <a16:creationId xmlns:a16="http://schemas.microsoft.com/office/drawing/2014/main" xmlns="" id="{4090ACCB-90E2-4A30-A3BC-9FFC9EAE99A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0" name="Text Box 10">
          <a:extLst>
            <a:ext uri="{FF2B5EF4-FFF2-40B4-BE49-F238E27FC236}">
              <a16:creationId xmlns:a16="http://schemas.microsoft.com/office/drawing/2014/main" xmlns="" id="{6A6EFC24-E7F2-422B-A4F9-FE7C6D801ED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1" name="Text Box 41">
          <a:extLst>
            <a:ext uri="{FF2B5EF4-FFF2-40B4-BE49-F238E27FC236}">
              <a16:creationId xmlns:a16="http://schemas.microsoft.com/office/drawing/2014/main" xmlns="" id="{42F52955-733F-4F27-A11B-803A865C613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2" name="Text Box 43">
          <a:extLst>
            <a:ext uri="{FF2B5EF4-FFF2-40B4-BE49-F238E27FC236}">
              <a16:creationId xmlns:a16="http://schemas.microsoft.com/office/drawing/2014/main" xmlns="" id="{835BCA30-0C3E-4AB5-B463-7C69FB9D7A4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870001B4-46F2-4F4E-9D8C-217EC2C4F5E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17517F4D-FDD7-4632-B6BB-FF0A5DB796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A2E68D20-1894-4247-96E1-08AE1514E5B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C3EC0C74-A70C-4676-B7B7-7A297B8C3F6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F8FEDC17-7CAF-48EE-BB60-716A787C4DA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3C6F4003-664D-4E20-9D34-1577D23E14D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E2C2F307-1643-4A48-92D9-E697EF1CD57B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EDC0ED53-9B59-4A48-8723-E3C17871A009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F784EB2-9BE8-4839-B71A-573D561F81C7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2C6904F3-55D2-46AF-8F88-4D366133D2C8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F482C588-20C4-4739-AA7E-F9A415F865E3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F5CB5CC0-E9CA-4C79-89BD-1812B5D2D0C1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5FCE1FA-F266-4008-85DF-E67DE047BD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C6668B9A-F74D-48DE-BC3A-3CFBA7B0675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248598E-C556-48D3-9181-CAE7B7D4EDC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7714EF8D-C91F-4549-BB34-792F1353662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FEDBF3E3-7279-4139-80E5-C93E36CC373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BED4BD9D-1FA4-41A5-8E56-6FE3F33486D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692BAB32-4D56-408C-B39D-F6D95B727CB8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CEAE82C5-0903-4B3A-97E3-F85DDD1961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ED6D82A-E2AE-4FCC-841B-D354432892E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AA388D30-7CB2-49A2-ACCC-54C12326AB4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9E4CE0E4-F0E9-4AB9-B194-8C8026330D7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891337DA-24AB-47F2-9402-7DD929EF2AA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413CD342-4EFF-422E-B829-8BF164C0017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DC867F27-C808-4604-871F-1E7AD563433B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C949106A-1FBB-4118-9E91-0F391DBAFB2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1F81B8E8-6957-42D9-8F89-FDAC79FF2FC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5" name="Text Box 1">
          <a:extLst>
            <a:ext uri="{FF2B5EF4-FFF2-40B4-BE49-F238E27FC236}">
              <a16:creationId xmlns:a16="http://schemas.microsoft.com/office/drawing/2014/main" xmlns="" id="{85A63703-8E2E-4822-9107-90C3092A2FDE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6" name="Text Box 8">
          <a:extLst>
            <a:ext uri="{FF2B5EF4-FFF2-40B4-BE49-F238E27FC236}">
              <a16:creationId xmlns:a16="http://schemas.microsoft.com/office/drawing/2014/main" xmlns="" id="{51B21F36-0F6D-4455-8A33-3E7D994BC3A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7" name="Text Box 9">
          <a:extLst>
            <a:ext uri="{FF2B5EF4-FFF2-40B4-BE49-F238E27FC236}">
              <a16:creationId xmlns:a16="http://schemas.microsoft.com/office/drawing/2014/main" xmlns="" id="{85E00B79-61B3-48C5-A632-5BDB275B0F85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8" name="Text Box 10">
          <a:extLst>
            <a:ext uri="{FF2B5EF4-FFF2-40B4-BE49-F238E27FC236}">
              <a16:creationId xmlns:a16="http://schemas.microsoft.com/office/drawing/2014/main" xmlns="" id="{051CB4DF-8FF8-4E7A-9122-36FDAD14665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9" name="Text Box 41">
          <a:extLst>
            <a:ext uri="{FF2B5EF4-FFF2-40B4-BE49-F238E27FC236}">
              <a16:creationId xmlns:a16="http://schemas.microsoft.com/office/drawing/2014/main" xmlns="" id="{38EDDFDD-A371-4F36-AE41-9C1527A9CE4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0" name="Text Box 43">
          <a:extLst>
            <a:ext uri="{FF2B5EF4-FFF2-40B4-BE49-F238E27FC236}">
              <a16:creationId xmlns:a16="http://schemas.microsoft.com/office/drawing/2014/main" xmlns="" id="{03FDE4DF-2875-4249-BC8F-1B4771D10AA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1" name="Text Box 1">
          <a:extLst>
            <a:ext uri="{FF2B5EF4-FFF2-40B4-BE49-F238E27FC236}">
              <a16:creationId xmlns:a16="http://schemas.microsoft.com/office/drawing/2014/main" xmlns="" id="{0F45AD70-7495-4EC9-B4AA-7220EA7CC4A1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2" name="Text Box 8">
          <a:extLst>
            <a:ext uri="{FF2B5EF4-FFF2-40B4-BE49-F238E27FC236}">
              <a16:creationId xmlns:a16="http://schemas.microsoft.com/office/drawing/2014/main" xmlns="" id="{73BEE316-8298-49AB-AF09-E06BD5B2B46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3" name="Text Box 9">
          <a:extLst>
            <a:ext uri="{FF2B5EF4-FFF2-40B4-BE49-F238E27FC236}">
              <a16:creationId xmlns:a16="http://schemas.microsoft.com/office/drawing/2014/main" xmlns="" id="{6650A6C2-7473-43CB-B5B7-6A6A0B10B4F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4" name="Text Box 10">
          <a:extLst>
            <a:ext uri="{FF2B5EF4-FFF2-40B4-BE49-F238E27FC236}">
              <a16:creationId xmlns:a16="http://schemas.microsoft.com/office/drawing/2014/main" xmlns="" id="{E01B3114-E0DA-4A9B-A66B-15761FA32E4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5" name="Text Box 41">
          <a:extLst>
            <a:ext uri="{FF2B5EF4-FFF2-40B4-BE49-F238E27FC236}">
              <a16:creationId xmlns:a16="http://schemas.microsoft.com/office/drawing/2014/main" xmlns="" id="{CDCA7AAC-A2ED-4580-8C0A-38E7BF92761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6" name="Text Box 43">
          <a:extLst>
            <a:ext uri="{FF2B5EF4-FFF2-40B4-BE49-F238E27FC236}">
              <a16:creationId xmlns:a16="http://schemas.microsoft.com/office/drawing/2014/main" xmlns="" id="{6BA8307E-C7A7-4332-88D7-A72F29EFB04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GridLines="0" zoomScale="90" zoomScaleNormal="90" zoomScaleSheetLayoutView="70" workbookViewId="0">
      <selection activeCell="A91" sqref="A91"/>
    </sheetView>
  </sheetViews>
  <sheetFormatPr defaultColWidth="10.5703125" defaultRowHeight="19.5" customHeight="1" x14ac:dyDescent="0.45"/>
  <cols>
    <col min="1" max="1" width="38.42578125" style="336" customWidth="1"/>
    <col min="2" max="2" width="9.140625" style="337" customWidth="1"/>
    <col min="3" max="3" width="1.140625" style="337" customWidth="1"/>
    <col min="4" max="4" width="14.42578125" style="290" customWidth="1"/>
    <col min="5" max="5" width="1" style="337" customWidth="1"/>
    <col min="6" max="6" width="14.7109375" style="290" customWidth="1"/>
    <col min="7" max="7" width="1" style="337" customWidth="1"/>
    <col min="8" max="8" width="14.42578125" style="290" customWidth="1"/>
    <col min="9" max="9" width="1" style="337" customWidth="1"/>
    <col min="10" max="10" width="15.140625" style="290" customWidth="1"/>
    <col min="11" max="11" width="12.85546875" style="337" bestFit="1" customWidth="1"/>
    <col min="12" max="12" width="15.85546875" style="337" customWidth="1"/>
    <col min="13" max="13" width="16.42578125" style="337" bestFit="1" customWidth="1"/>
    <col min="14" max="16384" width="10.5703125" style="337"/>
  </cols>
  <sheetData>
    <row r="1" spans="1:13" s="335" customFormat="1" ht="21.75" customHeight="1" x14ac:dyDescent="0.5">
      <c r="A1" s="333" t="s">
        <v>93</v>
      </c>
      <c r="B1" s="334"/>
      <c r="C1" s="334"/>
      <c r="D1" s="334"/>
      <c r="E1" s="334"/>
      <c r="F1" s="334"/>
      <c r="G1" s="334"/>
      <c r="H1" s="334"/>
      <c r="I1" s="334"/>
      <c r="J1" s="334"/>
    </row>
    <row r="2" spans="1:13" s="335" customFormat="1" ht="21.75" customHeight="1" x14ac:dyDescent="0.5">
      <c r="A2" s="333" t="s">
        <v>179</v>
      </c>
      <c r="B2" s="333"/>
      <c r="C2" s="333"/>
      <c r="D2" s="333"/>
      <c r="E2" s="333"/>
      <c r="F2" s="333"/>
      <c r="G2" s="333"/>
      <c r="H2" s="333"/>
      <c r="I2" s="333"/>
      <c r="J2" s="333"/>
    </row>
    <row r="3" spans="1:13" ht="21.6" customHeight="1" x14ac:dyDescent="0.45">
      <c r="D3" s="337"/>
      <c r="F3" s="337"/>
      <c r="H3" s="337"/>
      <c r="J3" s="337"/>
    </row>
    <row r="4" spans="1:13" ht="21.6" customHeight="1" x14ac:dyDescent="0.45">
      <c r="C4" s="290"/>
      <c r="D4" s="399" t="s">
        <v>0</v>
      </c>
      <c r="E4" s="399"/>
      <c r="F4" s="399"/>
      <c r="G4" s="290"/>
      <c r="H4" s="399" t="s">
        <v>31</v>
      </c>
      <c r="I4" s="399"/>
      <c r="J4" s="399"/>
    </row>
    <row r="5" spans="1:13" ht="21.6" customHeight="1" x14ac:dyDescent="0.45">
      <c r="B5" s="338"/>
      <c r="C5" s="339"/>
      <c r="D5" s="340" t="s">
        <v>198</v>
      </c>
      <c r="E5" s="340"/>
      <c r="F5" s="340" t="s">
        <v>186</v>
      </c>
      <c r="G5" s="341"/>
      <c r="H5" s="340" t="s">
        <v>198</v>
      </c>
      <c r="I5" s="340"/>
      <c r="J5" s="340" t="s">
        <v>186</v>
      </c>
    </row>
    <row r="6" spans="1:13" ht="21.75" customHeight="1" x14ac:dyDescent="0.5">
      <c r="A6" s="342" t="s">
        <v>32</v>
      </c>
      <c r="B6" s="338" t="s">
        <v>1</v>
      </c>
      <c r="C6" s="339"/>
      <c r="D6" s="341" t="s">
        <v>199</v>
      </c>
      <c r="E6" s="341"/>
      <c r="F6" s="341" t="s">
        <v>177</v>
      </c>
      <c r="G6" s="341"/>
      <c r="H6" s="341" t="s">
        <v>199</v>
      </c>
      <c r="I6" s="341"/>
      <c r="J6" s="341" t="s">
        <v>177</v>
      </c>
    </row>
    <row r="7" spans="1:13" ht="21.75" customHeight="1" x14ac:dyDescent="0.5">
      <c r="A7" s="342"/>
      <c r="B7" s="338"/>
      <c r="C7" s="339"/>
      <c r="D7" s="341" t="s">
        <v>129</v>
      </c>
      <c r="E7" s="341"/>
      <c r="F7" s="341"/>
      <c r="G7" s="341"/>
      <c r="H7" s="341" t="s">
        <v>129</v>
      </c>
      <c r="I7" s="341"/>
      <c r="J7" s="341"/>
    </row>
    <row r="8" spans="1:13" ht="21.75" customHeight="1" x14ac:dyDescent="0.45">
      <c r="B8" s="343"/>
      <c r="C8" s="339"/>
      <c r="D8" s="398" t="s">
        <v>74</v>
      </c>
      <c r="E8" s="398"/>
      <c r="F8" s="398"/>
      <c r="G8" s="398"/>
      <c r="H8" s="398"/>
      <c r="I8" s="398"/>
      <c r="J8" s="398"/>
    </row>
    <row r="9" spans="1:13" ht="21.75" customHeight="1" x14ac:dyDescent="0.45">
      <c r="A9" s="344" t="s">
        <v>2</v>
      </c>
      <c r="B9" s="345"/>
      <c r="C9" s="345"/>
    </row>
    <row r="10" spans="1:13" ht="21.75" customHeight="1" x14ac:dyDescent="0.45">
      <c r="A10" s="4" t="s">
        <v>33</v>
      </c>
      <c r="B10" s="346"/>
      <c r="D10" s="347">
        <v>2176033</v>
      </c>
      <c r="E10" s="289"/>
      <c r="F10" s="347">
        <v>1566087</v>
      </c>
      <c r="G10" s="289"/>
      <c r="H10" s="347">
        <v>633031</v>
      </c>
      <c r="I10" s="289"/>
      <c r="J10" s="347">
        <v>241410</v>
      </c>
      <c r="M10" s="330"/>
    </row>
    <row r="11" spans="1:13" ht="21.75" customHeight="1" x14ac:dyDescent="0.45">
      <c r="A11" s="4" t="s">
        <v>106</v>
      </c>
      <c r="B11" s="346">
        <v>3</v>
      </c>
      <c r="D11" s="347">
        <v>3503757</v>
      </c>
      <c r="E11" s="289"/>
      <c r="F11" s="347">
        <v>3645929</v>
      </c>
      <c r="G11" s="289"/>
      <c r="H11" s="289">
        <v>2647473</v>
      </c>
      <c r="I11" s="289"/>
      <c r="J11" s="347">
        <v>2779970</v>
      </c>
      <c r="M11" s="330"/>
    </row>
    <row r="12" spans="1:13" ht="21.75" customHeight="1" x14ac:dyDescent="0.45">
      <c r="A12" s="4" t="s">
        <v>200</v>
      </c>
      <c r="B12" s="346">
        <v>2</v>
      </c>
      <c r="D12" s="142">
        <v>0</v>
      </c>
      <c r="E12" s="289"/>
      <c r="F12" s="142">
        <v>0</v>
      </c>
      <c r="G12" s="289"/>
      <c r="H12" s="289">
        <v>450000</v>
      </c>
      <c r="I12" s="289"/>
      <c r="J12" s="347">
        <v>450000</v>
      </c>
      <c r="M12" s="330"/>
    </row>
    <row r="13" spans="1:13" ht="21.75" customHeight="1" x14ac:dyDescent="0.45">
      <c r="A13" s="4" t="s">
        <v>46</v>
      </c>
      <c r="B13" s="346">
        <v>4</v>
      </c>
      <c r="D13" s="347">
        <v>3572106</v>
      </c>
      <c r="E13" s="289"/>
      <c r="F13" s="347">
        <v>3674994</v>
      </c>
      <c r="G13" s="289"/>
      <c r="H13" s="347">
        <v>1983722</v>
      </c>
      <c r="I13" s="289"/>
      <c r="J13" s="347">
        <v>2089570</v>
      </c>
      <c r="M13" s="330"/>
    </row>
    <row r="14" spans="1:13" ht="21.75" customHeight="1" x14ac:dyDescent="0.45">
      <c r="A14" s="4" t="s">
        <v>154</v>
      </c>
      <c r="B14" s="346">
        <v>8</v>
      </c>
      <c r="D14" s="142">
        <v>135</v>
      </c>
      <c r="E14" s="289"/>
      <c r="F14" s="142">
        <v>0</v>
      </c>
      <c r="G14" s="289"/>
      <c r="H14" s="253">
        <v>0</v>
      </c>
      <c r="I14" s="289"/>
      <c r="J14" s="347">
        <v>1709</v>
      </c>
      <c r="M14" s="330"/>
    </row>
    <row r="15" spans="1:13" ht="21.75" customHeight="1" x14ac:dyDescent="0.45">
      <c r="A15" s="4" t="s">
        <v>34</v>
      </c>
      <c r="B15" s="348"/>
      <c r="D15" s="347">
        <v>54453</v>
      </c>
      <c r="E15" s="289"/>
      <c r="F15" s="347">
        <v>68465</v>
      </c>
      <c r="G15" s="289"/>
      <c r="H15" s="347">
        <v>25147</v>
      </c>
      <c r="I15" s="289"/>
      <c r="J15" s="347">
        <v>34422</v>
      </c>
      <c r="M15" s="330"/>
    </row>
    <row r="16" spans="1:13" ht="21.75" hidden="1" customHeight="1" x14ac:dyDescent="0.45">
      <c r="A16" s="4" t="s">
        <v>12</v>
      </c>
      <c r="B16" s="348"/>
      <c r="D16" s="347"/>
      <c r="E16" s="289"/>
      <c r="F16" s="347"/>
      <c r="G16" s="289"/>
      <c r="H16" s="347"/>
      <c r="I16" s="289"/>
      <c r="J16" s="347"/>
      <c r="M16" s="330"/>
    </row>
    <row r="17" spans="1:13" ht="21.75" hidden="1" customHeight="1" x14ac:dyDescent="0.45">
      <c r="A17" s="4" t="s">
        <v>171</v>
      </c>
      <c r="B17" s="346"/>
      <c r="D17" s="330"/>
      <c r="E17" s="289"/>
      <c r="F17" s="142">
        <v>0</v>
      </c>
      <c r="G17" s="289"/>
      <c r="H17" s="330"/>
      <c r="I17" s="289"/>
      <c r="J17" s="142">
        <v>0</v>
      </c>
      <c r="M17" s="330"/>
    </row>
    <row r="18" spans="1:13" s="351" customFormat="1" ht="21.75" customHeight="1" x14ac:dyDescent="0.45">
      <c r="A18" s="349" t="s">
        <v>3</v>
      </c>
      <c r="B18" s="350"/>
      <c r="D18" s="352">
        <f>SUM(D10:D17)</f>
        <v>9306484</v>
      </c>
      <c r="E18" s="353"/>
      <c r="F18" s="354">
        <f>SUM(F10:F17)</f>
        <v>8955475</v>
      </c>
      <c r="G18" s="353"/>
      <c r="H18" s="352">
        <f>SUM(H10:H15)</f>
        <v>5739373</v>
      </c>
      <c r="I18" s="353"/>
      <c r="J18" s="354">
        <f>SUM(J10:J15)</f>
        <v>5597081</v>
      </c>
      <c r="K18" s="337"/>
      <c r="L18" s="337"/>
    </row>
    <row r="19" spans="1:13" ht="21.75" customHeight="1" x14ac:dyDescent="0.45">
      <c r="A19" s="355"/>
      <c r="B19" s="348"/>
      <c r="D19" s="347"/>
      <c r="E19" s="289"/>
      <c r="F19" s="347"/>
      <c r="G19" s="289"/>
      <c r="H19" s="347"/>
      <c r="I19" s="289"/>
      <c r="J19" s="347"/>
    </row>
    <row r="20" spans="1:13" ht="21.75" customHeight="1" x14ac:dyDescent="0.45">
      <c r="A20" s="356" t="s">
        <v>12</v>
      </c>
      <c r="B20" s="345"/>
      <c r="C20" s="345"/>
      <c r="D20" s="357"/>
      <c r="E20" s="357"/>
      <c r="F20" s="357"/>
      <c r="G20" s="289"/>
      <c r="H20" s="357"/>
      <c r="I20" s="357"/>
      <c r="J20" s="357"/>
    </row>
    <row r="21" spans="1:13" ht="21.75" customHeight="1" x14ac:dyDescent="0.45">
      <c r="A21" s="4" t="s">
        <v>35</v>
      </c>
      <c r="B21" s="345">
        <v>5</v>
      </c>
      <c r="C21" s="345"/>
      <c r="D21" s="347">
        <v>35317</v>
      </c>
      <c r="E21" s="358"/>
      <c r="F21" s="347">
        <v>32981</v>
      </c>
      <c r="G21" s="289"/>
      <c r="H21" s="347">
        <v>1642</v>
      </c>
      <c r="I21" s="289"/>
      <c r="J21" s="347">
        <v>1642</v>
      </c>
      <c r="M21" s="330"/>
    </row>
    <row r="22" spans="1:13" ht="21.75" customHeight="1" x14ac:dyDescent="0.45">
      <c r="A22" s="4" t="s">
        <v>47</v>
      </c>
      <c r="B22" s="345">
        <v>5</v>
      </c>
      <c r="C22" s="345"/>
      <c r="D22" s="82">
        <v>0</v>
      </c>
      <c r="E22" s="20"/>
      <c r="F22" s="142">
        <v>0</v>
      </c>
      <c r="G22" s="289"/>
      <c r="H22" s="347">
        <v>3200418</v>
      </c>
      <c r="I22" s="289"/>
      <c r="J22" s="347">
        <v>3200418</v>
      </c>
      <c r="M22" s="330"/>
    </row>
    <row r="23" spans="1:13" ht="21.75" customHeight="1" x14ac:dyDescent="0.45">
      <c r="A23" s="4" t="s">
        <v>137</v>
      </c>
      <c r="B23" s="345">
        <v>7</v>
      </c>
      <c r="C23" s="345"/>
      <c r="D23" s="359">
        <v>336974</v>
      </c>
      <c r="E23" s="20"/>
      <c r="F23" s="347">
        <v>339773</v>
      </c>
      <c r="G23" s="289"/>
      <c r="H23" s="359">
        <v>321857</v>
      </c>
      <c r="I23" s="289"/>
      <c r="J23" s="347">
        <v>324445</v>
      </c>
      <c r="M23" s="330"/>
    </row>
    <row r="24" spans="1:13" ht="21.75" customHeight="1" x14ac:dyDescent="0.45">
      <c r="A24" s="4" t="s">
        <v>104</v>
      </c>
      <c r="B24" s="345"/>
      <c r="C24" s="345"/>
      <c r="D24" s="290">
        <v>150542</v>
      </c>
      <c r="E24" s="20"/>
      <c r="F24" s="347">
        <v>151091</v>
      </c>
      <c r="G24" s="289"/>
      <c r="H24" s="357">
        <v>175632</v>
      </c>
      <c r="I24" s="289"/>
      <c r="J24" s="347">
        <v>176272</v>
      </c>
      <c r="M24" s="330"/>
    </row>
    <row r="25" spans="1:13" ht="21.75" customHeight="1" x14ac:dyDescent="0.45">
      <c r="A25" s="4" t="s">
        <v>48</v>
      </c>
      <c r="B25" s="345">
        <v>6</v>
      </c>
      <c r="C25" s="345"/>
      <c r="D25" s="357">
        <v>7474425</v>
      </c>
      <c r="E25" s="358"/>
      <c r="F25" s="347">
        <v>7645373</v>
      </c>
      <c r="G25" s="289"/>
      <c r="H25" s="357">
        <v>4646900</v>
      </c>
      <c r="I25" s="289"/>
      <c r="J25" s="347">
        <v>4746573</v>
      </c>
      <c r="M25" s="330"/>
    </row>
    <row r="26" spans="1:13" ht="21.75" customHeight="1" x14ac:dyDescent="0.45">
      <c r="A26" s="4" t="s">
        <v>146</v>
      </c>
      <c r="B26" s="345"/>
      <c r="C26" s="345"/>
      <c r="D26" s="347">
        <v>55505</v>
      </c>
      <c r="E26" s="358"/>
      <c r="F26" s="347">
        <v>58474</v>
      </c>
      <c r="G26" s="289"/>
      <c r="H26" s="357">
        <v>19650</v>
      </c>
      <c r="I26" s="289"/>
      <c r="J26" s="347">
        <v>21076</v>
      </c>
      <c r="M26" s="330"/>
    </row>
    <row r="27" spans="1:13" ht="21.75" customHeight="1" x14ac:dyDescent="0.45">
      <c r="A27" s="4" t="s">
        <v>87</v>
      </c>
      <c r="B27" s="345"/>
      <c r="C27" s="345"/>
      <c r="D27" s="347">
        <v>451220</v>
      </c>
      <c r="E27" s="358"/>
      <c r="F27" s="347">
        <v>450354</v>
      </c>
      <c r="G27" s="289"/>
      <c r="H27" s="327">
        <v>0</v>
      </c>
      <c r="I27" s="330"/>
      <c r="J27" s="142">
        <v>0</v>
      </c>
      <c r="M27" s="330"/>
    </row>
    <row r="28" spans="1:13" ht="21.75" customHeight="1" x14ac:dyDescent="0.45">
      <c r="A28" s="4" t="s">
        <v>122</v>
      </c>
      <c r="B28" s="345"/>
      <c r="C28" s="345"/>
      <c r="D28" s="347">
        <v>633239</v>
      </c>
      <c r="E28" s="358"/>
      <c r="F28" s="347">
        <v>631437</v>
      </c>
      <c r="G28" s="357"/>
      <c r="H28" s="359">
        <v>49822</v>
      </c>
      <c r="I28" s="289"/>
      <c r="J28" s="347">
        <v>53244</v>
      </c>
      <c r="M28" s="330"/>
    </row>
    <row r="29" spans="1:13" ht="21.75" customHeight="1" x14ac:dyDescent="0.45">
      <c r="A29" s="4" t="s">
        <v>91</v>
      </c>
      <c r="B29" s="345"/>
      <c r="C29" s="345"/>
      <c r="D29" s="359">
        <v>123581</v>
      </c>
      <c r="E29" s="358"/>
      <c r="F29" s="347">
        <v>123058</v>
      </c>
      <c r="G29" s="357"/>
      <c r="H29" s="327">
        <v>48182</v>
      </c>
      <c r="I29" s="289"/>
      <c r="J29" s="347">
        <v>48737</v>
      </c>
      <c r="M29" s="330"/>
    </row>
    <row r="30" spans="1:13" ht="21.75" customHeight="1" x14ac:dyDescent="0.45">
      <c r="A30" s="4" t="s">
        <v>49</v>
      </c>
      <c r="B30" s="345"/>
      <c r="C30" s="345"/>
      <c r="D30" s="347">
        <v>32573</v>
      </c>
      <c r="E30" s="358"/>
      <c r="F30" s="347">
        <v>27665</v>
      </c>
      <c r="G30" s="289"/>
      <c r="H30" s="347">
        <v>29044</v>
      </c>
      <c r="I30" s="347"/>
      <c r="J30" s="347">
        <v>23668</v>
      </c>
      <c r="M30" s="330"/>
    </row>
    <row r="31" spans="1:13" s="351" customFormat="1" ht="21.75" customHeight="1" x14ac:dyDescent="0.45">
      <c r="A31" s="355" t="s">
        <v>13</v>
      </c>
      <c r="B31" s="360"/>
      <c r="C31" s="361"/>
      <c r="D31" s="352">
        <f>SUM(D21:D30)</f>
        <v>9293376</v>
      </c>
      <c r="E31" s="353"/>
      <c r="F31" s="354">
        <f>SUM(F21:F30)</f>
        <v>9460206</v>
      </c>
      <c r="G31" s="353"/>
      <c r="H31" s="362">
        <f>SUM(H21:H30)</f>
        <v>8493147</v>
      </c>
      <c r="I31" s="353"/>
      <c r="J31" s="363">
        <f>SUM(J21:J30)</f>
        <v>8596075</v>
      </c>
      <c r="K31" s="337"/>
      <c r="L31" s="337"/>
      <c r="M31" s="330"/>
    </row>
    <row r="32" spans="1:13" ht="21.75" customHeight="1" x14ac:dyDescent="0.45">
      <c r="A32" s="355"/>
      <c r="B32" s="345"/>
      <c r="C32" s="339"/>
      <c r="D32" s="364"/>
      <c r="E32" s="289"/>
      <c r="F32" s="365"/>
      <c r="G32" s="289"/>
      <c r="H32" s="366"/>
      <c r="I32" s="289"/>
      <c r="J32" s="367"/>
      <c r="M32" s="330"/>
    </row>
    <row r="33" spans="1:13" s="351" customFormat="1" ht="21.75" customHeight="1" thickBot="1" x14ac:dyDescent="0.5">
      <c r="A33" s="355" t="s">
        <v>4</v>
      </c>
      <c r="B33" s="360"/>
      <c r="C33" s="361"/>
      <c r="D33" s="368">
        <f>D18+D31</f>
        <v>18599860</v>
      </c>
      <c r="E33" s="353"/>
      <c r="F33" s="369">
        <f>F18+F31</f>
        <v>18415681</v>
      </c>
      <c r="G33" s="353"/>
      <c r="H33" s="370">
        <f>H18+H31</f>
        <v>14232520</v>
      </c>
      <c r="I33" s="353"/>
      <c r="J33" s="371">
        <f>J18+J31</f>
        <v>14193156</v>
      </c>
      <c r="K33" s="337"/>
      <c r="L33" s="337"/>
      <c r="M33" s="330"/>
    </row>
    <row r="34" spans="1:13" ht="21.75" customHeight="1" thickTop="1" x14ac:dyDescent="0.45">
      <c r="A34" s="336" t="s">
        <v>11</v>
      </c>
      <c r="C34" s="345"/>
      <c r="D34" s="13"/>
      <c r="E34" s="13"/>
      <c r="F34" s="13"/>
      <c r="G34" s="14"/>
      <c r="H34" s="13"/>
      <c r="I34" s="13"/>
      <c r="J34" s="13"/>
    </row>
    <row r="35" spans="1:13" s="335" customFormat="1" ht="21.75" customHeight="1" x14ac:dyDescent="0.5">
      <c r="A35" s="333" t="s">
        <v>93</v>
      </c>
      <c r="B35" s="333"/>
      <c r="C35" s="333"/>
      <c r="D35" s="333"/>
      <c r="E35" s="333"/>
      <c r="F35" s="333"/>
      <c r="G35" s="333"/>
      <c r="H35" s="333"/>
      <c r="I35" s="333"/>
      <c r="J35" s="333"/>
      <c r="K35" s="337"/>
      <c r="L35" s="337"/>
    </row>
    <row r="36" spans="1:13" s="335" customFormat="1" ht="21.75" customHeight="1" x14ac:dyDescent="0.5">
      <c r="A36" s="333" t="s">
        <v>179</v>
      </c>
      <c r="B36" s="333"/>
      <c r="C36" s="333"/>
      <c r="D36" s="333"/>
      <c r="E36" s="333"/>
      <c r="F36" s="333"/>
      <c r="G36" s="333"/>
      <c r="H36" s="333"/>
      <c r="I36" s="333"/>
      <c r="J36" s="333"/>
      <c r="K36" s="337"/>
      <c r="L36" s="337"/>
    </row>
    <row r="37" spans="1:13" s="372" customFormat="1" ht="21.75" customHeight="1" x14ac:dyDescent="0.45">
      <c r="A37" s="351"/>
      <c r="B37" s="351"/>
      <c r="C37" s="351"/>
      <c r="D37" s="351"/>
      <c r="E37" s="351"/>
      <c r="F37" s="351"/>
      <c r="G37" s="351"/>
      <c r="H37" s="351"/>
      <c r="I37" s="351"/>
      <c r="J37" s="351"/>
      <c r="K37" s="337"/>
      <c r="L37" s="337"/>
    </row>
    <row r="38" spans="1:13" ht="21.6" customHeight="1" x14ac:dyDescent="0.45">
      <c r="A38" s="373"/>
      <c r="C38" s="290"/>
      <c r="D38" s="399" t="s">
        <v>0</v>
      </c>
      <c r="E38" s="399"/>
      <c r="F38" s="399"/>
      <c r="G38" s="290"/>
      <c r="H38" s="399" t="s">
        <v>31</v>
      </c>
      <c r="I38" s="399"/>
      <c r="J38" s="399"/>
    </row>
    <row r="39" spans="1:13" ht="21.6" customHeight="1" x14ac:dyDescent="0.45">
      <c r="B39" s="338"/>
      <c r="C39" s="339"/>
      <c r="D39" s="340" t="s">
        <v>198</v>
      </c>
      <c r="E39" s="340"/>
      <c r="F39" s="340" t="s">
        <v>186</v>
      </c>
      <c r="G39" s="341"/>
      <c r="H39" s="340" t="s">
        <v>198</v>
      </c>
      <c r="I39" s="340"/>
      <c r="J39" s="340" t="s">
        <v>186</v>
      </c>
    </row>
    <row r="40" spans="1:13" ht="24.6" customHeight="1" x14ac:dyDescent="0.5">
      <c r="A40" s="342" t="s">
        <v>36</v>
      </c>
      <c r="B40" s="338" t="s">
        <v>1</v>
      </c>
      <c r="C40" s="339"/>
      <c r="D40" s="341" t="s">
        <v>199</v>
      </c>
      <c r="E40" s="341"/>
      <c r="F40" s="341" t="s">
        <v>177</v>
      </c>
      <c r="G40" s="341"/>
      <c r="H40" s="341" t="s">
        <v>199</v>
      </c>
      <c r="I40" s="341"/>
      <c r="J40" s="341" t="s">
        <v>177</v>
      </c>
    </row>
    <row r="41" spans="1:13" ht="21.75" customHeight="1" x14ac:dyDescent="0.5">
      <c r="A41" s="342"/>
      <c r="B41" s="338"/>
      <c r="C41" s="339"/>
      <c r="D41" s="341" t="s">
        <v>129</v>
      </c>
      <c r="E41" s="341"/>
      <c r="F41" s="341"/>
      <c r="G41" s="341"/>
      <c r="H41" s="341" t="s">
        <v>129</v>
      </c>
      <c r="I41" s="341"/>
      <c r="J41" s="341"/>
    </row>
    <row r="42" spans="1:13" ht="21.75" customHeight="1" x14ac:dyDescent="0.45">
      <c r="B42" s="343"/>
      <c r="C42" s="339"/>
      <c r="D42" s="398" t="s">
        <v>74</v>
      </c>
      <c r="E42" s="398"/>
      <c r="F42" s="398"/>
      <c r="G42" s="398"/>
      <c r="H42" s="398"/>
      <c r="I42" s="398"/>
      <c r="J42" s="398"/>
    </row>
    <row r="43" spans="1:13" ht="25.7" customHeight="1" x14ac:dyDescent="0.45">
      <c r="A43" s="356" t="s">
        <v>5</v>
      </c>
      <c r="B43" s="343"/>
      <c r="C43" s="339"/>
      <c r="D43" s="337"/>
      <c r="F43" s="337"/>
      <c r="H43" s="337"/>
      <c r="J43" s="337"/>
    </row>
    <row r="44" spans="1:13" ht="21.75" customHeight="1" x14ac:dyDescent="0.45">
      <c r="A44" s="4" t="s">
        <v>176</v>
      </c>
      <c r="B44" s="346"/>
      <c r="C44" s="345"/>
      <c r="D44" s="347">
        <v>821000</v>
      </c>
      <c r="E44" s="357"/>
      <c r="F44" s="347">
        <v>996000</v>
      </c>
      <c r="G44" s="289"/>
      <c r="H44" s="142">
        <v>460000</v>
      </c>
      <c r="I44" s="357"/>
      <c r="J44" s="347">
        <v>454000</v>
      </c>
      <c r="M44" s="330"/>
    </row>
    <row r="45" spans="1:13" ht="21.6" customHeight="1" x14ac:dyDescent="0.45">
      <c r="A45" s="4" t="s">
        <v>107</v>
      </c>
      <c r="B45" s="345"/>
      <c r="C45" s="345"/>
      <c r="D45" s="347">
        <v>2998366</v>
      </c>
      <c r="E45" s="358"/>
      <c r="F45" s="347">
        <v>2843018</v>
      </c>
      <c r="G45" s="289"/>
      <c r="H45" s="289">
        <v>2320211</v>
      </c>
      <c r="I45" s="289"/>
      <c r="J45" s="347">
        <v>2288977</v>
      </c>
      <c r="M45" s="330"/>
    </row>
    <row r="46" spans="1:13" ht="21.6" hidden="1" customHeight="1" x14ac:dyDescent="0.45">
      <c r="A46" s="4" t="s">
        <v>172</v>
      </c>
      <c r="B46" s="345"/>
      <c r="C46" s="345"/>
      <c r="D46" s="142"/>
      <c r="E46" s="358"/>
      <c r="F46" s="142">
        <v>0</v>
      </c>
      <c r="G46" s="289"/>
      <c r="H46" s="330"/>
      <c r="I46" s="289"/>
      <c r="J46" s="142">
        <v>0</v>
      </c>
      <c r="M46" s="330"/>
    </row>
    <row r="47" spans="1:13" ht="21.75" customHeight="1" x14ac:dyDescent="0.45">
      <c r="A47" s="4" t="s">
        <v>76</v>
      </c>
      <c r="F47" s="374"/>
      <c r="J47" s="374"/>
      <c r="M47" s="330"/>
    </row>
    <row r="48" spans="1:13" ht="21.75" customHeight="1" x14ac:dyDescent="0.45">
      <c r="A48" s="4" t="s">
        <v>75</v>
      </c>
      <c r="B48" s="346"/>
      <c r="C48" s="345"/>
      <c r="D48" s="375">
        <v>64961</v>
      </c>
      <c r="E48" s="358"/>
      <c r="F48" s="347">
        <v>68490</v>
      </c>
      <c r="G48" s="289"/>
      <c r="H48" s="8">
        <v>63050</v>
      </c>
      <c r="I48" s="289"/>
      <c r="J48" s="347">
        <v>66600</v>
      </c>
      <c r="M48" s="330"/>
    </row>
    <row r="49" spans="1:13" ht="21.75" customHeight="1" x14ac:dyDescent="0.45">
      <c r="A49" s="4" t="s">
        <v>155</v>
      </c>
      <c r="B49" s="345"/>
      <c r="C49" s="345"/>
      <c r="D49" s="347"/>
      <c r="E49" s="358"/>
      <c r="F49" s="374"/>
      <c r="G49" s="289"/>
      <c r="H49" s="347"/>
      <c r="I49" s="289"/>
      <c r="J49" s="374"/>
      <c r="M49" s="330"/>
    </row>
    <row r="50" spans="1:13" ht="21.75" customHeight="1" x14ac:dyDescent="0.45">
      <c r="A50" s="4" t="s">
        <v>156</v>
      </c>
      <c r="B50" s="345"/>
      <c r="C50" s="345"/>
      <c r="D50" s="290">
        <v>12248</v>
      </c>
      <c r="E50" s="358"/>
      <c r="F50" s="347">
        <v>13494</v>
      </c>
      <c r="G50" s="289"/>
      <c r="H50" s="375">
        <v>5423</v>
      </c>
      <c r="I50" s="375"/>
      <c r="J50" s="347">
        <v>5662</v>
      </c>
      <c r="M50" s="330"/>
    </row>
    <row r="51" spans="1:13" ht="21.75" customHeight="1" x14ac:dyDescent="0.45">
      <c r="A51" s="4" t="s">
        <v>188</v>
      </c>
      <c r="B51" s="346">
        <v>2</v>
      </c>
      <c r="C51" s="345"/>
      <c r="D51" s="330">
        <v>0</v>
      </c>
      <c r="E51" s="358"/>
      <c r="F51" s="142">
        <v>0</v>
      </c>
      <c r="G51" s="289"/>
      <c r="H51" s="375">
        <v>30000</v>
      </c>
      <c r="I51" s="375"/>
      <c r="J51" s="347">
        <v>110000</v>
      </c>
      <c r="M51" s="330"/>
    </row>
    <row r="52" spans="1:13" ht="21.75" customHeight="1" x14ac:dyDescent="0.45">
      <c r="A52" s="4" t="s">
        <v>141</v>
      </c>
      <c r="B52" s="345"/>
      <c r="C52" s="345"/>
      <c r="D52" s="8">
        <v>95674</v>
      </c>
      <c r="E52" s="358"/>
      <c r="F52" s="347">
        <v>64368</v>
      </c>
      <c r="G52" s="13"/>
      <c r="H52" s="327">
        <v>4588</v>
      </c>
      <c r="I52" s="13"/>
      <c r="J52" s="142">
        <v>0</v>
      </c>
      <c r="M52" s="330"/>
    </row>
    <row r="53" spans="1:13" ht="21.75" customHeight="1" x14ac:dyDescent="0.45">
      <c r="A53" s="4" t="s">
        <v>148</v>
      </c>
      <c r="B53" s="346"/>
      <c r="C53" s="345"/>
      <c r="D53" s="327">
        <v>0</v>
      </c>
      <c r="E53" s="358"/>
      <c r="F53" s="347">
        <v>143</v>
      </c>
      <c r="G53" s="8"/>
      <c r="H53" s="253">
        <v>682</v>
      </c>
      <c r="I53" s="289"/>
      <c r="J53" s="142">
        <v>0</v>
      </c>
      <c r="M53" s="330"/>
    </row>
    <row r="54" spans="1:13" s="351" customFormat="1" ht="23.25" customHeight="1" x14ac:dyDescent="0.45">
      <c r="A54" s="355" t="s">
        <v>6</v>
      </c>
      <c r="B54" s="360"/>
      <c r="C54" s="360"/>
      <c r="D54" s="352">
        <f>SUM(D44:D53)</f>
        <v>3992249</v>
      </c>
      <c r="E54" s="353"/>
      <c r="F54" s="352">
        <f>SUM(F44:F53)</f>
        <v>3985513</v>
      </c>
      <c r="G54" s="353"/>
      <c r="H54" s="352">
        <f>SUM(H44:H53)</f>
        <v>2883954</v>
      </c>
      <c r="I54" s="353"/>
      <c r="J54" s="352">
        <f>SUM(J44:J53)</f>
        <v>2925239</v>
      </c>
      <c r="K54" s="337"/>
      <c r="L54" s="337"/>
      <c r="M54" s="330"/>
    </row>
    <row r="55" spans="1:13" ht="21.6" customHeight="1" x14ac:dyDescent="0.45">
      <c r="A55" s="355"/>
      <c r="B55" s="345"/>
      <c r="C55" s="345"/>
      <c r="D55" s="347"/>
      <c r="E55" s="289"/>
      <c r="F55" s="347"/>
      <c r="G55" s="289"/>
      <c r="H55" s="347"/>
      <c r="I55" s="289"/>
      <c r="J55" s="347"/>
    </row>
    <row r="56" spans="1:13" ht="24.75" customHeight="1" x14ac:dyDescent="0.45">
      <c r="A56" s="356" t="s">
        <v>18</v>
      </c>
      <c r="B56" s="345"/>
      <c r="D56" s="347"/>
      <c r="E56" s="289"/>
      <c r="F56" s="347"/>
      <c r="G56" s="289"/>
      <c r="H56" s="347"/>
      <c r="I56" s="289"/>
      <c r="J56" s="347"/>
    </row>
    <row r="57" spans="1:13" ht="21.6" customHeight="1" x14ac:dyDescent="0.45">
      <c r="A57" s="4" t="s">
        <v>84</v>
      </c>
      <c r="B57" s="346"/>
      <c r="D57" s="130">
        <v>5073</v>
      </c>
      <c r="E57" s="289"/>
      <c r="F57" s="347">
        <v>51671</v>
      </c>
      <c r="G57" s="289"/>
      <c r="H57" s="82">
        <v>0</v>
      </c>
      <c r="I57" s="289"/>
      <c r="J57" s="347">
        <v>46100</v>
      </c>
      <c r="M57" s="330"/>
    </row>
    <row r="58" spans="1:13" ht="21.6" customHeight="1" x14ac:dyDescent="0.45">
      <c r="A58" s="4" t="s">
        <v>147</v>
      </c>
      <c r="B58" s="345"/>
      <c r="D58" s="347">
        <v>32093</v>
      </c>
      <c r="E58" s="347"/>
      <c r="F58" s="347">
        <v>33809</v>
      </c>
      <c r="G58" s="347"/>
      <c r="H58" s="347">
        <v>8454</v>
      </c>
      <c r="I58" s="289"/>
      <c r="J58" s="347">
        <v>9830</v>
      </c>
      <c r="M58" s="330"/>
    </row>
    <row r="59" spans="1:13" ht="21.6" customHeight="1" x14ac:dyDescent="0.45">
      <c r="A59" s="4" t="s">
        <v>92</v>
      </c>
      <c r="B59" s="345"/>
      <c r="D59" s="130">
        <v>171454</v>
      </c>
      <c r="E59" s="289"/>
      <c r="F59" s="347">
        <v>175299</v>
      </c>
      <c r="G59" s="289"/>
      <c r="H59" s="82">
        <v>0</v>
      </c>
      <c r="I59" s="330"/>
      <c r="J59" s="142">
        <v>0</v>
      </c>
      <c r="M59" s="330"/>
    </row>
    <row r="60" spans="1:13" ht="21.75" customHeight="1" x14ac:dyDescent="0.45">
      <c r="A60" s="4" t="s">
        <v>123</v>
      </c>
      <c r="B60" s="345"/>
      <c r="D60" s="130"/>
      <c r="E60" s="289"/>
      <c r="F60" s="227"/>
      <c r="G60" s="289"/>
      <c r="H60" s="130"/>
      <c r="I60" s="289"/>
      <c r="J60" s="227"/>
      <c r="M60" s="330"/>
    </row>
    <row r="61" spans="1:13" ht="21.75" customHeight="1" x14ac:dyDescent="0.45">
      <c r="A61" s="4" t="s">
        <v>124</v>
      </c>
      <c r="B61" s="345"/>
      <c r="C61" s="345"/>
      <c r="D61" s="130">
        <v>348977</v>
      </c>
      <c r="E61" s="358"/>
      <c r="F61" s="347">
        <v>351330</v>
      </c>
      <c r="G61" s="289"/>
      <c r="H61" s="327">
        <v>183587</v>
      </c>
      <c r="I61" s="289"/>
      <c r="J61" s="347">
        <v>185231</v>
      </c>
      <c r="M61" s="330"/>
    </row>
    <row r="62" spans="1:13" s="351" customFormat="1" ht="23.25" customHeight="1" x14ac:dyDescent="0.45">
      <c r="A62" s="355" t="s">
        <v>19</v>
      </c>
      <c r="B62" s="360"/>
      <c r="D62" s="352">
        <f>SUM(D57:D61)</f>
        <v>557597</v>
      </c>
      <c r="E62" s="353"/>
      <c r="F62" s="354">
        <f>SUM(F57:F61)</f>
        <v>612109</v>
      </c>
      <c r="G62" s="353"/>
      <c r="H62" s="352">
        <f>SUM(H57:H61)</f>
        <v>192041</v>
      </c>
      <c r="I62" s="353"/>
      <c r="J62" s="354">
        <f>SUM(J57:J61)</f>
        <v>241161</v>
      </c>
      <c r="K62" s="337"/>
      <c r="L62" s="337"/>
      <c r="M62" s="330"/>
    </row>
    <row r="63" spans="1:13" s="351" customFormat="1" ht="21.75" customHeight="1" x14ac:dyDescent="0.45">
      <c r="A63" s="355"/>
      <c r="B63" s="360"/>
      <c r="D63" s="376"/>
      <c r="E63" s="353"/>
      <c r="F63" s="376"/>
      <c r="G63" s="353"/>
      <c r="H63" s="376"/>
      <c r="I63" s="353"/>
      <c r="J63" s="376"/>
      <c r="K63" s="337"/>
      <c r="L63" s="337"/>
    </row>
    <row r="64" spans="1:13" s="351" customFormat="1" ht="22.7" customHeight="1" x14ac:dyDescent="0.45">
      <c r="A64" s="355" t="s">
        <v>7</v>
      </c>
      <c r="B64" s="360"/>
      <c r="D64" s="377">
        <f>D54+D62</f>
        <v>4549846</v>
      </c>
      <c r="E64" s="353"/>
      <c r="F64" s="378">
        <f>F54+F62</f>
        <v>4597622</v>
      </c>
      <c r="G64" s="353"/>
      <c r="H64" s="377">
        <f>H54+H62</f>
        <v>3075995</v>
      </c>
      <c r="I64" s="353"/>
      <c r="J64" s="378">
        <f>J54+J62</f>
        <v>3166400</v>
      </c>
      <c r="K64" s="337"/>
      <c r="L64" s="337"/>
      <c r="M64" s="330"/>
    </row>
    <row r="65" spans="1:13" ht="21.75" customHeight="1" x14ac:dyDescent="0.45">
      <c r="A65" s="336" t="s">
        <v>11</v>
      </c>
      <c r="C65" s="345"/>
      <c r="D65" s="13"/>
      <c r="E65" s="13"/>
      <c r="F65" s="13"/>
      <c r="G65" s="14"/>
      <c r="H65" s="13"/>
      <c r="I65" s="13"/>
      <c r="J65" s="13"/>
    </row>
    <row r="66" spans="1:13" s="382" customFormat="1" ht="21.75" customHeight="1" x14ac:dyDescent="0.5">
      <c r="A66" s="333" t="s">
        <v>93</v>
      </c>
      <c r="B66" s="379"/>
      <c r="C66" s="380"/>
      <c r="D66" s="381"/>
      <c r="E66" s="381"/>
      <c r="F66" s="381"/>
      <c r="G66" s="381"/>
      <c r="H66" s="381"/>
      <c r="I66" s="381"/>
      <c r="J66" s="381"/>
      <c r="K66" s="337"/>
      <c r="L66" s="337"/>
    </row>
    <row r="67" spans="1:13" s="382" customFormat="1" ht="21.75" customHeight="1" x14ac:dyDescent="0.5">
      <c r="A67" s="333" t="s">
        <v>179</v>
      </c>
      <c r="B67" s="379"/>
      <c r="C67" s="380"/>
      <c r="D67" s="381"/>
      <c r="E67" s="381"/>
      <c r="F67" s="381"/>
      <c r="G67" s="381"/>
      <c r="H67" s="381"/>
      <c r="I67" s="381"/>
      <c r="J67" s="381"/>
      <c r="K67" s="337"/>
      <c r="L67" s="337"/>
    </row>
    <row r="68" spans="1:13" ht="21.75" customHeight="1" x14ac:dyDescent="0.45">
      <c r="A68" s="351"/>
      <c r="B68" s="343"/>
      <c r="C68" s="339"/>
      <c r="D68" s="383"/>
      <c r="E68" s="383"/>
      <c r="F68" s="383"/>
      <c r="G68" s="383"/>
      <c r="H68" s="383"/>
      <c r="I68" s="383"/>
      <c r="J68" s="383"/>
    </row>
    <row r="69" spans="1:13" ht="21.75" customHeight="1" x14ac:dyDescent="0.45">
      <c r="A69" s="351"/>
      <c r="B69" s="343"/>
      <c r="C69" s="339"/>
      <c r="D69" s="399" t="s">
        <v>0</v>
      </c>
      <c r="E69" s="399"/>
      <c r="F69" s="399"/>
      <c r="G69" s="290"/>
      <c r="H69" s="399" t="s">
        <v>31</v>
      </c>
      <c r="I69" s="399"/>
      <c r="J69" s="399"/>
    </row>
    <row r="70" spans="1:13" ht="21.75" customHeight="1" x14ac:dyDescent="0.45">
      <c r="A70" s="351"/>
      <c r="B70" s="343"/>
      <c r="C70" s="339"/>
      <c r="D70" s="340" t="s">
        <v>198</v>
      </c>
      <c r="E70" s="340"/>
      <c r="F70" s="340" t="s">
        <v>186</v>
      </c>
      <c r="G70" s="341"/>
      <c r="H70" s="340" t="s">
        <v>198</v>
      </c>
      <c r="I70" s="340"/>
      <c r="J70" s="340" t="s">
        <v>186</v>
      </c>
    </row>
    <row r="71" spans="1:13" ht="24.75" customHeight="1" x14ac:dyDescent="0.5">
      <c r="A71" s="342" t="s">
        <v>36</v>
      </c>
      <c r="B71" s="338"/>
      <c r="C71" s="345"/>
      <c r="D71" s="341" t="s">
        <v>199</v>
      </c>
      <c r="E71" s="341"/>
      <c r="F71" s="341" t="s">
        <v>177</v>
      </c>
      <c r="G71" s="341"/>
      <c r="H71" s="341" t="s">
        <v>199</v>
      </c>
      <c r="I71" s="341"/>
      <c r="J71" s="341" t="s">
        <v>177</v>
      </c>
    </row>
    <row r="72" spans="1:13" ht="21.75" customHeight="1" x14ac:dyDescent="0.5">
      <c r="A72" s="342"/>
      <c r="B72" s="338"/>
      <c r="C72" s="339"/>
      <c r="D72" s="341" t="s">
        <v>129</v>
      </c>
      <c r="E72" s="341"/>
      <c r="F72" s="341"/>
      <c r="G72" s="341"/>
      <c r="H72" s="341" t="s">
        <v>129</v>
      </c>
      <c r="I72" s="341"/>
      <c r="J72" s="341"/>
    </row>
    <row r="73" spans="1:13" ht="21.75" customHeight="1" x14ac:dyDescent="0.45">
      <c r="A73" s="356"/>
      <c r="B73" s="345"/>
      <c r="C73" s="345"/>
      <c r="D73" s="398" t="s">
        <v>74</v>
      </c>
      <c r="E73" s="398"/>
      <c r="F73" s="398"/>
      <c r="G73" s="398"/>
      <c r="H73" s="398"/>
      <c r="I73" s="398"/>
      <c r="J73" s="398"/>
    </row>
    <row r="74" spans="1:13" ht="21.75" customHeight="1" x14ac:dyDescent="0.45">
      <c r="A74" s="356" t="s">
        <v>8</v>
      </c>
      <c r="B74" s="345"/>
      <c r="C74" s="345"/>
      <c r="D74" s="383"/>
      <c r="E74" s="383"/>
      <c r="F74" s="383"/>
      <c r="G74" s="383"/>
      <c r="H74" s="383"/>
      <c r="I74" s="383"/>
      <c r="J74" s="383"/>
    </row>
    <row r="75" spans="1:13" ht="21.75" customHeight="1" x14ac:dyDescent="0.45">
      <c r="A75" s="384" t="s">
        <v>21</v>
      </c>
      <c r="B75" s="345"/>
      <c r="C75" s="345"/>
      <c r="D75" s="385"/>
      <c r="E75" s="386"/>
      <c r="F75" s="385"/>
      <c r="G75" s="290"/>
      <c r="H75" s="385"/>
      <c r="I75" s="290"/>
      <c r="J75" s="385"/>
    </row>
    <row r="76" spans="1:13" ht="21.75" customHeight="1" thickBot="1" x14ac:dyDescent="0.5">
      <c r="A76" s="4" t="s">
        <v>82</v>
      </c>
      <c r="B76" s="345"/>
      <c r="C76" s="345"/>
      <c r="D76" s="131">
        <v>591044</v>
      </c>
      <c r="E76" s="358"/>
      <c r="F76" s="131">
        <v>591044</v>
      </c>
      <c r="G76" s="289"/>
      <c r="H76" s="131">
        <v>591044</v>
      </c>
      <c r="I76" s="289"/>
      <c r="J76" s="131">
        <v>591044</v>
      </c>
      <c r="M76" s="330"/>
    </row>
    <row r="77" spans="1:13" ht="21.75" customHeight="1" thickTop="1" x14ac:dyDescent="0.45">
      <c r="A77" s="4" t="s">
        <v>103</v>
      </c>
      <c r="B77" s="345"/>
      <c r="C77" s="345"/>
      <c r="D77" s="347">
        <v>591044</v>
      </c>
      <c r="E77" s="358"/>
      <c r="F77" s="347">
        <v>591044</v>
      </c>
      <c r="G77" s="289"/>
      <c r="H77" s="347">
        <v>591044</v>
      </c>
      <c r="I77" s="289"/>
      <c r="J77" s="347">
        <v>591044</v>
      </c>
      <c r="M77" s="330"/>
    </row>
    <row r="78" spans="1:13" ht="21.75" customHeight="1" x14ac:dyDescent="0.45">
      <c r="A78" s="4" t="s">
        <v>37</v>
      </c>
      <c r="B78" s="345"/>
      <c r="C78" s="345"/>
      <c r="D78" s="347">
        <v>2160859</v>
      </c>
      <c r="E78" s="289"/>
      <c r="F78" s="347">
        <v>2160859</v>
      </c>
      <c r="G78" s="289"/>
      <c r="H78" s="347">
        <v>2160859</v>
      </c>
      <c r="I78" s="289"/>
      <c r="J78" s="347">
        <v>2160859</v>
      </c>
      <c r="M78" s="330"/>
    </row>
    <row r="79" spans="1:13" ht="21.75" hidden="1" customHeight="1" x14ac:dyDescent="0.45">
      <c r="A79" s="4" t="s">
        <v>157</v>
      </c>
      <c r="B79" s="345"/>
      <c r="C79" s="345"/>
      <c r="D79" s="330"/>
      <c r="E79" s="289"/>
      <c r="F79" s="374">
        <v>0</v>
      </c>
      <c r="G79" s="387"/>
      <c r="H79" s="228"/>
      <c r="I79" s="387"/>
      <c r="J79" s="374">
        <v>0</v>
      </c>
      <c r="M79" s="330"/>
    </row>
    <row r="80" spans="1:13" ht="21.75" customHeight="1" x14ac:dyDescent="0.45">
      <c r="A80" s="4" t="s">
        <v>26</v>
      </c>
      <c r="B80" s="345"/>
      <c r="D80" s="347"/>
      <c r="E80" s="289"/>
      <c r="F80" s="374"/>
      <c r="G80" s="387"/>
      <c r="H80" s="374"/>
      <c r="I80" s="387"/>
      <c r="J80" s="374"/>
    </row>
    <row r="81" spans="1:13" ht="21.75" customHeight="1" x14ac:dyDescent="0.45">
      <c r="A81" s="4" t="s">
        <v>85</v>
      </c>
      <c r="B81" s="345"/>
      <c r="D81" s="347"/>
      <c r="E81" s="289"/>
      <c r="F81" s="374"/>
      <c r="G81" s="387"/>
      <c r="H81" s="374"/>
      <c r="I81" s="387"/>
      <c r="J81" s="374"/>
    </row>
    <row r="82" spans="1:13" ht="21.75" customHeight="1" x14ac:dyDescent="0.45">
      <c r="A82" s="4" t="s">
        <v>88</v>
      </c>
      <c r="B82" s="345"/>
      <c r="D82" s="347">
        <v>59140</v>
      </c>
      <c r="E82" s="289"/>
      <c r="F82" s="347">
        <v>59140</v>
      </c>
      <c r="G82" s="289"/>
      <c r="H82" s="347">
        <v>59140</v>
      </c>
      <c r="I82" s="289"/>
      <c r="J82" s="347">
        <v>59140</v>
      </c>
      <c r="M82" s="330"/>
    </row>
    <row r="83" spans="1:13" ht="21.75" customHeight="1" x14ac:dyDescent="0.45">
      <c r="A83" s="4" t="s">
        <v>42</v>
      </c>
      <c r="B83" s="345"/>
      <c r="D83" s="347">
        <v>11244311</v>
      </c>
      <c r="E83" s="289"/>
      <c r="F83" s="347">
        <v>11014502</v>
      </c>
      <c r="G83" s="289"/>
      <c r="H83" s="289">
        <f>8392815+12083-60417</f>
        <v>8344481</v>
      </c>
      <c r="I83" s="289"/>
      <c r="J83" s="347">
        <v>8214712</v>
      </c>
      <c r="M83" s="330"/>
    </row>
    <row r="84" spans="1:13" s="351" customFormat="1" ht="21.75" customHeight="1" x14ac:dyDescent="0.45">
      <c r="A84" s="4" t="s">
        <v>50</v>
      </c>
      <c r="B84" s="345"/>
      <c r="D84" s="320">
        <v>-68714</v>
      </c>
      <c r="E84" s="353"/>
      <c r="F84" s="347">
        <v>-69577</v>
      </c>
      <c r="G84" s="353"/>
      <c r="H84" s="79">
        <v>1001</v>
      </c>
      <c r="I84" s="108"/>
      <c r="J84" s="347">
        <v>1001</v>
      </c>
      <c r="K84" s="337"/>
      <c r="L84" s="337"/>
      <c r="M84" s="330"/>
    </row>
    <row r="85" spans="1:13" s="351" customFormat="1" ht="21.75" customHeight="1" x14ac:dyDescent="0.45">
      <c r="A85" s="388" t="s">
        <v>90</v>
      </c>
      <c r="B85" s="360"/>
      <c r="C85" s="360"/>
      <c r="D85" s="389">
        <f>SUM(D77:D84)</f>
        <v>13986640</v>
      </c>
      <c r="E85" s="353"/>
      <c r="F85" s="376">
        <f>SUM(F77:F84)</f>
        <v>13755968</v>
      </c>
      <c r="G85" s="353"/>
      <c r="H85" s="278">
        <f>SUM(H77:H84)</f>
        <v>11156525</v>
      </c>
      <c r="I85" s="353"/>
      <c r="J85" s="390">
        <f>SUM(J77:J84)</f>
        <v>11026756</v>
      </c>
      <c r="K85" s="337"/>
      <c r="L85" s="337"/>
      <c r="M85" s="330"/>
    </row>
    <row r="86" spans="1:13" ht="21.75" customHeight="1" x14ac:dyDescent="0.45">
      <c r="A86" s="384" t="s">
        <v>86</v>
      </c>
      <c r="B86" s="345"/>
      <c r="C86" s="345"/>
      <c r="D86" s="321">
        <v>63374</v>
      </c>
      <c r="E86" s="289"/>
      <c r="F86" s="347">
        <v>62091</v>
      </c>
      <c r="G86" s="289"/>
      <c r="H86" s="229">
        <v>0</v>
      </c>
      <c r="I86" s="14"/>
      <c r="J86" s="142">
        <v>0</v>
      </c>
      <c r="M86" s="330"/>
    </row>
    <row r="87" spans="1:13" ht="21.75" customHeight="1" x14ac:dyDescent="0.45">
      <c r="A87" s="388" t="s">
        <v>9</v>
      </c>
      <c r="B87" s="345"/>
      <c r="C87" s="345"/>
      <c r="D87" s="352">
        <f>SUM(D85:D86)</f>
        <v>14050014</v>
      </c>
      <c r="E87" s="353"/>
      <c r="F87" s="354">
        <f>SUM(F85:F86)</f>
        <v>13818059</v>
      </c>
      <c r="G87" s="353"/>
      <c r="H87" s="277">
        <f>SUM(H85:H86)</f>
        <v>11156525</v>
      </c>
      <c r="I87" s="353"/>
      <c r="J87" s="354">
        <f>SUM(J85:J86)</f>
        <v>11026756</v>
      </c>
      <c r="M87" s="330"/>
    </row>
    <row r="88" spans="1:13" ht="21.75" customHeight="1" x14ac:dyDescent="0.45">
      <c r="A88" s="355"/>
      <c r="B88" s="345"/>
      <c r="C88" s="345"/>
      <c r="D88" s="391"/>
      <c r="E88" s="353"/>
      <c r="F88" s="392"/>
      <c r="G88" s="353"/>
      <c r="H88" s="230"/>
      <c r="I88" s="353"/>
      <c r="J88" s="392"/>
    </row>
    <row r="89" spans="1:13" ht="21.75" customHeight="1" thickBot="1" x14ac:dyDescent="0.5">
      <c r="A89" s="349" t="s">
        <v>10</v>
      </c>
      <c r="B89" s="345"/>
      <c r="C89" s="345"/>
      <c r="D89" s="368">
        <f>D64+D87</f>
        <v>18599860</v>
      </c>
      <c r="E89" s="353"/>
      <c r="F89" s="369">
        <f>F64+F87</f>
        <v>18415681</v>
      </c>
      <c r="G89" s="353"/>
      <c r="H89" s="276">
        <f>H64+H87</f>
        <v>14232520</v>
      </c>
      <c r="I89" s="353"/>
      <c r="J89" s="369">
        <f>J64+J87</f>
        <v>14193156</v>
      </c>
      <c r="M89" s="330"/>
    </row>
    <row r="90" spans="1:13" ht="21.75" customHeight="1" thickTop="1" x14ac:dyDescent="0.45">
      <c r="C90" s="290"/>
      <c r="D90" s="306">
        <f>D33-D89</f>
        <v>0</v>
      </c>
      <c r="E90" s="307"/>
      <c r="F90" s="306">
        <f>F33-F89</f>
        <v>0</v>
      </c>
      <c r="G90" s="307"/>
      <c r="H90" s="306">
        <f>H33-H89</f>
        <v>0</v>
      </c>
      <c r="I90" s="307"/>
      <c r="J90" s="306">
        <f>J33-J89</f>
        <v>0</v>
      </c>
      <c r="K90" s="393"/>
      <c r="L90" s="393"/>
    </row>
    <row r="91" spans="1:13" ht="28.5" customHeight="1" x14ac:dyDescent="0.45">
      <c r="D91" s="394"/>
      <c r="E91" s="393"/>
      <c r="F91" s="394"/>
      <c r="G91" s="393"/>
      <c r="H91" s="394"/>
      <c r="I91" s="393"/>
      <c r="J91" s="394"/>
      <c r="K91" s="393"/>
      <c r="L91" s="393"/>
    </row>
  </sheetData>
  <mergeCells count="9">
    <mergeCell ref="D73:J73"/>
    <mergeCell ref="D69:F69"/>
    <mergeCell ref="H69:J69"/>
    <mergeCell ref="D42:J42"/>
    <mergeCell ref="D4:F4"/>
    <mergeCell ref="H4:J4"/>
    <mergeCell ref="D8:J8"/>
    <mergeCell ref="D38:F38"/>
    <mergeCell ref="H38:J38"/>
  </mergeCells>
  <pageMargins left="0.8" right="0.8" top="0.48" bottom="0.4" header="0.4" footer="0.5"/>
  <pageSetup paperSize="9" scale="84" firstPageNumber="3" fitToHeight="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New,Regular"&amp;15หมายเหตุประกอบงบการเงินเป็นส่วนหนึ่งของงบการเงินระหว่างกาลนี้&amp;"CordiaUPC,Regular"&amp;14
&amp;C&amp;"Angsana New,Regular"&amp;15&amp;P</oddFooter>
  </headerFooter>
  <rowBreaks count="2" manualBreakCount="2">
    <brk id="34" max="16383" man="1"/>
    <brk id="6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showGridLines="0" view="pageBreakPreview" topLeftCell="A55" zoomScale="70" zoomScaleNormal="90" zoomScaleSheetLayoutView="70" workbookViewId="0">
      <selection activeCell="M34" sqref="M34"/>
    </sheetView>
  </sheetViews>
  <sheetFormatPr defaultColWidth="10.5703125" defaultRowHeight="19.5" customHeight="1" x14ac:dyDescent="0.45"/>
  <cols>
    <col min="1" max="1" width="45.5703125" style="25" customWidth="1"/>
    <col min="2" max="2" width="10.140625" style="26" customWidth="1"/>
    <col min="3" max="3" width="1.42578125" style="26" customWidth="1"/>
    <col min="4" max="4" width="13.140625" style="38" customWidth="1"/>
    <col min="5" max="5" width="1" style="26" customWidth="1"/>
    <col min="6" max="6" width="13.140625" style="38" customWidth="1"/>
    <col min="7" max="7" width="1" style="32" customWidth="1"/>
    <col min="8" max="8" width="13.140625" style="38" customWidth="1"/>
    <col min="9" max="9" width="1" style="26" customWidth="1"/>
    <col min="10" max="10" width="13.140625" style="38" customWidth="1"/>
    <col min="11" max="16384" width="10.5703125" style="26"/>
  </cols>
  <sheetData>
    <row r="1" spans="1:15" s="23" customFormat="1" ht="24.75" customHeight="1" x14ac:dyDescent="0.5">
      <c r="A1" s="15" t="s">
        <v>93</v>
      </c>
      <c r="B1" s="21"/>
      <c r="C1" s="21"/>
      <c r="D1" s="21"/>
      <c r="E1" s="21"/>
      <c r="F1" s="21"/>
      <c r="G1" s="21"/>
      <c r="H1" s="21"/>
      <c r="I1" s="21"/>
      <c r="J1" s="21"/>
    </row>
    <row r="2" spans="1:15" ht="24.75" customHeight="1" x14ac:dyDescent="0.5">
      <c r="A2" s="49" t="s">
        <v>94</v>
      </c>
      <c r="B2" s="21"/>
      <c r="C2" s="21"/>
      <c r="D2" s="21"/>
      <c r="E2" s="21"/>
      <c r="F2" s="21"/>
      <c r="G2" s="21"/>
      <c r="H2" s="21"/>
      <c r="I2" s="21"/>
      <c r="J2" s="21"/>
      <c r="K2" s="23"/>
    </row>
    <row r="3" spans="1:15" ht="24.75" customHeight="1" x14ac:dyDescent="0.45">
      <c r="A3" s="37"/>
      <c r="B3" s="37"/>
      <c r="C3" s="37"/>
      <c r="D3" s="37"/>
      <c r="E3" s="37"/>
      <c r="F3" s="37"/>
      <c r="G3" s="37"/>
      <c r="H3" s="37"/>
      <c r="I3" s="37"/>
      <c r="J3" s="37"/>
      <c r="K3" s="23"/>
    </row>
    <row r="4" spans="1:15" ht="24.75" customHeight="1" x14ac:dyDescent="0.45">
      <c r="C4" s="27"/>
      <c r="D4" s="400" t="s">
        <v>0</v>
      </c>
      <c r="E4" s="400"/>
      <c r="F4" s="400"/>
      <c r="G4" s="27"/>
      <c r="H4" s="400" t="s">
        <v>31</v>
      </c>
      <c r="I4" s="400"/>
      <c r="J4" s="400"/>
      <c r="K4" s="23"/>
    </row>
    <row r="5" spans="1:15" ht="24.75" customHeight="1" x14ac:dyDescent="0.45">
      <c r="C5" s="27"/>
      <c r="D5" s="401" t="s">
        <v>89</v>
      </c>
      <c r="E5" s="401"/>
      <c r="F5" s="401"/>
      <c r="G5" s="27"/>
      <c r="H5" s="401" t="s">
        <v>89</v>
      </c>
      <c r="I5" s="401"/>
      <c r="J5" s="401"/>
    </row>
    <row r="6" spans="1:15" ht="24.75" customHeight="1" x14ac:dyDescent="0.45">
      <c r="C6" s="27"/>
      <c r="D6" s="401" t="s">
        <v>201</v>
      </c>
      <c r="E6" s="401"/>
      <c r="F6" s="401"/>
      <c r="G6" s="27"/>
      <c r="H6" s="401" t="s">
        <v>201</v>
      </c>
      <c r="I6" s="401"/>
      <c r="J6" s="401"/>
    </row>
    <row r="7" spans="1:15" ht="24.75" customHeight="1" x14ac:dyDescent="0.45">
      <c r="B7" s="338" t="s">
        <v>1</v>
      </c>
      <c r="C7" s="28"/>
      <c r="D7" s="10" t="s">
        <v>199</v>
      </c>
      <c r="E7" s="10"/>
      <c r="F7" s="10" t="s">
        <v>177</v>
      </c>
      <c r="G7" s="10"/>
      <c r="H7" s="10" t="s">
        <v>199</v>
      </c>
      <c r="I7" s="10"/>
      <c r="J7" s="10" t="s">
        <v>177</v>
      </c>
    </row>
    <row r="8" spans="1:15" ht="24.75" customHeight="1" x14ac:dyDescent="0.45">
      <c r="B8" s="30"/>
      <c r="C8" s="28"/>
      <c r="D8" s="402" t="s">
        <v>74</v>
      </c>
      <c r="E8" s="402"/>
      <c r="F8" s="402"/>
      <c r="G8" s="402"/>
      <c r="H8" s="402"/>
      <c r="I8" s="402"/>
      <c r="J8" s="402"/>
    </row>
    <row r="9" spans="1:15" ht="24.75" customHeight="1" x14ac:dyDescent="0.45">
      <c r="A9" s="50" t="s">
        <v>22</v>
      </c>
      <c r="B9" s="31"/>
    </row>
    <row r="10" spans="1:15" ht="24.75" customHeight="1" x14ac:dyDescent="0.45">
      <c r="A10" s="28" t="s">
        <v>136</v>
      </c>
      <c r="B10" s="31">
        <v>7</v>
      </c>
      <c r="C10" s="31"/>
      <c r="D10" s="9">
        <f>3311386+12613</f>
        <v>3323999</v>
      </c>
      <c r="E10" s="34"/>
      <c r="F10" s="9">
        <v>3779744</v>
      </c>
      <c r="G10" s="326"/>
      <c r="H10" s="9">
        <f>1996903+6273</f>
        <v>2003176</v>
      </c>
      <c r="I10" s="34"/>
      <c r="J10" s="9">
        <v>2098083</v>
      </c>
    </row>
    <row r="11" spans="1:15" ht="19.5" hidden="1" customHeight="1" x14ac:dyDescent="0.45">
      <c r="A11" s="28" t="s">
        <v>64</v>
      </c>
      <c r="B11" s="31">
        <v>3</v>
      </c>
      <c r="D11" s="132"/>
      <c r="E11" s="326"/>
      <c r="F11" s="132"/>
      <c r="G11" s="326"/>
      <c r="H11" s="133"/>
      <c r="I11" s="326"/>
      <c r="J11" s="133"/>
    </row>
    <row r="12" spans="1:15" ht="19.5" hidden="1" customHeight="1" x14ac:dyDescent="0.45">
      <c r="A12" s="28" t="s">
        <v>135</v>
      </c>
      <c r="B12" s="31">
        <v>15</v>
      </c>
      <c r="D12" s="9"/>
      <c r="E12" s="326"/>
      <c r="F12" s="9"/>
      <c r="G12" s="326"/>
      <c r="H12" s="133"/>
      <c r="I12" s="326"/>
      <c r="J12" s="133"/>
    </row>
    <row r="13" spans="1:15" s="24" customFormat="1" ht="25.35" customHeight="1" x14ac:dyDescent="0.45">
      <c r="A13" s="28" t="s">
        <v>43</v>
      </c>
      <c r="B13" s="31"/>
      <c r="C13" s="26"/>
      <c r="D13" s="17">
        <v>0</v>
      </c>
      <c r="E13" s="326"/>
      <c r="F13" s="17">
        <v>0</v>
      </c>
      <c r="G13" s="14"/>
      <c r="H13" s="19">
        <v>94960</v>
      </c>
      <c r="I13" s="326"/>
      <c r="J13" s="17">
        <v>0</v>
      </c>
      <c r="K13" s="26"/>
    </row>
    <row r="14" spans="1:15" s="24" customFormat="1" ht="23.25" hidden="1" customHeight="1" x14ac:dyDescent="0.45">
      <c r="A14" s="28" t="s">
        <v>133</v>
      </c>
      <c r="B14" s="31"/>
      <c r="C14" s="26"/>
      <c r="D14" s="19"/>
      <c r="E14" s="326"/>
      <c r="F14" s="19"/>
      <c r="G14" s="326"/>
      <c r="H14" s="19"/>
      <c r="I14" s="326"/>
      <c r="J14" s="19"/>
      <c r="K14" s="26"/>
    </row>
    <row r="15" spans="1:15" s="24" customFormat="1" ht="23.25" hidden="1" customHeight="1" x14ac:dyDescent="0.45">
      <c r="A15" s="28" t="s">
        <v>130</v>
      </c>
      <c r="B15" s="31">
        <v>3</v>
      </c>
      <c r="C15" s="26"/>
      <c r="D15" s="19"/>
      <c r="E15" s="326"/>
      <c r="F15" s="19"/>
      <c r="G15" s="326"/>
      <c r="H15" s="17"/>
      <c r="I15" s="14"/>
      <c r="J15" s="17"/>
      <c r="K15" s="26"/>
      <c r="L15" s="26"/>
      <c r="M15" s="26"/>
      <c r="N15" s="26"/>
      <c r="O15" s="26"/>
    </row>
    <row r="16" spans="1:15" s="24" customFormat="1" ht="23.25" hidden="1" customHeight="1" x14ac:dyDescent="0.45">
      <c r="A16" s="28" t="s">
        <v>153</v>
      </c>
      <c r="B16" s="31"/>
      <c r="C16" s="26"/>
      <c r="D16" s="19"/>
      <c r="E16" s="326"/>
      <c r="F16" s="19">
        <v>0</v>
      </c>
      <c r="G16" s="326"/>
      <c r="H16" s="19"/>
      <c r="I16" s="14"/>
      <c r="J16" s="17">
        <v>0</v>
      </c>
      <c r="K16" s="26"/>
      <c r="L16" s="26"/>
      <c r="M16" s="26"/>
      <c r="N16" s="26"/>
      <c r="O16" s="26"/>
    </row>
    <row r="17" spans="1:15" ht="24.75" customHeight="1" x14ac:dyDescent="0.45">
      <c r="A17" s="28" t="s">
        <v>38</v>
      </c>
      <c r="B17" s="31"/>
      <c r="D17" s="9">
        <f>1081+50378+15087+5212+31362-1120-114</f>
        <v>101886</v>
      </c>
      <c r="E17" s="326"/>
      <c r="F17" s="9">
        <v>145511</v>
      </c>
      <c r="G17" s="326"/>
      <c r="H17" s="9">
        <f>2928+36502+20599+4753+20608-1120-2390</f>
        <v>81880</v>
      </c>
      <c r="I17" s="326"/>
      <c r="J17" s="9">
        <v>72931</v>
      </c>
      <c r="K17" s="24"/>
    </row>
    <row r="18" spans="1:15" ht="24.75" customHeight="1" x14ac:dyDescent="0.45">
      <c r="A18" s="51" t="s">
        <v>23</v>
      </c>
      <c r="B18" s="43"/>
      <c r="C18" s="24"/>
      <c r="D18" s="279">
        <f>SUM(D10:D17)</f>
        <v>3425885</v>
      </c>
      <c r="E18" s="36"/>
      <c r="F18" s="134">
        <f>SUM(F10:F17)</f>
        <v>3925255</v>
      </c>
      <c r="G18" s="36"/>
      <c r="H18" s="279">
        <f>SUM(H10:H17)</f>
        <v>2180016</v>
      </c>
      <c r="I18" s="36"/>
      <c r="J18" s="134">
        <f>SUM(J10:J17)</f>
        <v>2171014</v>
      </c>
    </row>
    <row r="19" spans="1:15" ht="24.75" customHeight="1" x14ac:dyDescent="0.45">
      <c r="A19" s="51"/>
      <c r="B19" s="31"/>
      <c r="D19" s="326"/>
      <c r="E19" s="27"/>
      <c r="F19" s="326"/>
      <c r="G19" s="27"/>
      <c r="H19" s="326"/>
      <c r="I19" s="27"/>
      <c r="J19" s="326"/>
    </row>
    <row r="20" spans="1:15" ht="24.75" customHeight="1" x14ac:dyDescent="0.45">
      <c r="A20" s="50" t="s">
        <v>24</v>
      </c>
      <c r="B20" s="31"/>
      <c r="D20" s="9"/>
      <c r="E20" s="27"/>
      <c r="F20" s="9"/>
      <c r="G20" s="27"/>
      <c r="H20" s="9"/>
      <c r="I20" s="27"/>
      <c r="J20" s="9"/>
      <c r="L20" s="32"/>
      <c r="M20" s="32"/>
      <c r="N20" s="32"/>
      <c r="O20" s="32"/>
    </row>
    <row r="21" spans="1:15" s="32" customFormat="1" ht="24.75" customHeight="1" x14ac:dyDescent="0.45">
      <c r="A21" s="28" t="s">
        <v>83</v>
      </c>
      <c r="B21" s="31"/>
      <c r="C21" s="26"/>
      <c r="D21" s="280">
        <v>2745213</v>
      </c>
      <c r="E21" s="53"/>
      <c r="F21" s="9">
        <v>2905630</v>
      </c>
      <c r="G21" s="53"/>
      <c r="H21" s="9">
        <v>1791465</v>
      </c>
      <c r="I21" s="38"/>
      <c r="J21" s="9">
        <v>1721134</v>
      </c>
      <c r="K21" s="26"/>
      <c r="L21" s="26"/>
      <c r="M21" s="26"/>
      <c r="N21" s="26"/>
      <c r="O21" s="26"/>
    </row>
    <row r="22" spans="1:15" ht="24.75" customHeight="1" x14ac:dyDescent="0.45">
      <c r="A22" s="28" t="s">
        <v>108</v>
      </c>
      <c r="B22" s="31"/>
      <c r="C22" s="28"/>
      <c r="D22" s="280">
        <v>79686</v>
      </c>
      <c r="E22" s="53"/>
      <c r="F22" s="9">
        <v>117168</v>
      </c>
      <c r="G22" s="53"/>
      <c r="H22" s="9">
        <v>98871</v>
      </c>
      <c r="I22" s="27"/>
      <c r="J22" s="9">
        <v>104547</v>
      </c>
      <c r="K22" s="32"/>
      <c r="L22" s="24"/>
      <c r="M22" s="24"/>
      <c r="N22" s="24"/>
      <c r="O22" s="24"/>
    </row>
    <row r="23" spans="1:15" s="24" customFormat="1" ht="24.75" customHeight="1" x14ac:dyDescent="0.45">
      <c r="A23" s="28" t="s">
        <v>45</v>
      </c>
      <c r="B23" s="31"/>
      <c r="C23" s="32"/>
      <c r="D23" s="280">
        <f>330739+1</f>
        <v>330740</v>
      </c>
      <c r="E23" s="40"/>
      <c r="F23" s="9">
        <v>304833</v>
      </c>
      <c r="G23" s="40"/>
      <c r="H23" s="9">
        <f>137377-2975+15327</f>
        <v>149729</v>
      </c>
      <c r="I23" s="27"/>
      <c r="J23" s="9">
        <v>147972</v>
      </c>
      <c r="K23" s="26"/>
      <c r="L23" s="26"/>
      <c r="M23" s="26"/>
      <c r="N23" s="26"/>
      <c r="O23" s="26"/>
    </row>
    <row r="24" spans="1:15" ht="24.75" customHeight="1" x14ac:dyDescent="0.45">
      <c r="A24" s="51" t="s">
        <v>25</v>
      </c>
      <c r="B24" s="24"/>
      <c r="C24" s="24"/>
      <c r="D24" s="279">
        <f>SUM(D21:D23)</f>
        <v>3155639</v>
      </c>
      <c r="E24" s="36"/>
      <c r="F24" s="134">
        <f>SUM(F21:F23)</f>
        <v>3327631</v>
      </c>
      <c r="G24" s="36"/>
      <c r="H24" s="279">
        <f>SUM(H21:H23)</f>
        <v>2040065</v>
      </c>
      <c r="I24" s="36"/>
      <c r="J24" s="134">
        <f>SUM(J21:J23)</f>
        <v>1973653</v>
      </c>
      <c r="L24" s="24"/>
      <c r="M24" s="24"/>
      <c r="N24" s="24"/>
      <c r="O24" s="24"/>
    </row>
    <row r="25" spans="1:15" s="24" customFormat="1" ht="24.75" customHeight="1" x14ac:dyDescent="0.45">
      <c r="A25" s="51"/>
      <c r="B25" s="26"/>
      <c r="C25" s="26"/>
      <c r="D25" s="232"/>
      <c r="E25" s="27"/>
      <c r="F25" s="326"/>
      <c r="G25" s="27"/>
      <c r="H25" s="232"/>
      <c r="I25" s="27"/>
      <c r="J25" s="326"/>
      <c r="K25" s="26"/>
      <c r="L25" s="26"/>
      <c r="M25" s="26"/>
      <c r="N25" s="26"/>
      <c r="O25" s="26"/>
    </row>
    <row r="26" spans="1:15" s="24" customFormat="1" ht="24.75" customHeight="1" x14ac:dyDescent="0.45">
      <c r="A26" s="51" t="s">
        <v>149</v>
      </c>
      <c r="B26" s="26"/>
      <c r="C26" s="26"/>
      <c r="D26" s="281">
        <f>D18-D24</f>
        <v>270246</v>
      </c>
      <c r="E26" s="36"/>
      <c r="F26" s="75">
        <f>F18-F24</f>
        <v>597624</v>
      </c>
      <c r="G26" s="36"/>
      <c r="H26" s="281">
        <f>H18-H24</f>
        <v>139951</v>
      </c>
      <c r="I26" s="36"/>
      <c r="J26" s="75">
        <f>J18-J24</f>
        <v>197361</v>
      </c>
      <c r="K26" s="26"/>
      <c r="L26" s="26"/>
      <c r="M26" s="26"/>
      <c r="N26" s="26"/>
      <c r="O26" s="26"/>
    </row>
    <row r="27" spans="1:15" ht="24.75" customHeight="1" x14ac:dyDescent="0.45">
      <c r="A27" s="41" t="s">
        <v>66</v>
      </c>
      <c r="B27" s="31"/>
      <c r="D27" s="280">
        <v>-8239</v>
      </c>
      <c r="E27" s="27"/>
      <c r="F27" s="9">
        <v>-14580</v>
      </c>
      <c r="G27" s="27"/>
      <c r="H27" s="280">
        <v>-4678</v>
      </c>
      <c r="I27" s="27"/>
      <c r="J27" s="9">
        <v>-9779</v>
      </c>
      <c r="K27" s="24"/>
    </row>
    <row r="28" spans="1:15" ht="24.75" customHeight="1" x14ac:dyDescent="0.45">
      <c r="A28" s="28" t="s">
        <v>96</v>
      </c>
      <c r="B28" s="31">
        <v>5</v>
      </c>
      <c r="D28" s="395">
        <v>2797</v>
      </c>
      <c r="E28" s="27"/>
      <c r="F28" s="135">
        <v>3383</v>
      </c>
      <c r="G28" s="27"/>
      <c r="H28" s="229">
        <v>0</v>
      </c>
      <c r="I28" s="27"/>
      <c r="J28" s="229">
        <v>0</v>
      </c>
      <c r="K28" s="24"/>
      <c r="L28" s="24"/>
      <c r="M28" s="24"/>
      <c r="N28" s="24"/>
      <c r="O28" s="24"/>
    </row>
    <row r="29" spans="1:15" s="24" customFormat="1" ht="24.75" customHeight="1" x14ac:dyDescent="0.45">
      <c r="A29" s="44" t="s">
        <v>77</v>
      </c>
      <c r="B29" s="43"/>
      <c r="D29" s="282">
        <f>SUM(D26:D28)</f>
        <v>264804</v>
      </c>
      <c r="E29" s="36"/>
      <c r="F29" s="136">
        <f>SUM(F26:F28)</f>
        <v>586427</v>
      </c>
      <c r="G29" s="36"/>
      <c r="H29" s="282">
        <f>SUM(H26:H28)</f>
        <v>135273</v>
      </c>
      <c r="I29" s="36"/>
      <c r="J29" s="136">
        <f>SUM(J26:J28)</f>
        <v>187582</v>
      </c>
      <c r="K29" s="26"/>
      <c r="L29" s="26"/>
      <c r="M29" s="26"/>
      <c r="N29" s="26"/>
      <c r="O29" s="26"/>
    </row>
    <row r="30" spans="1:15" ht="24.75" customHeight="1" x14ac:dyDescent="0.45">
      <c r="A30" s="41" t="s">
        <v>166</v>
      </c>
      <c r="B30" s="31"/>
      <c r="D30" s="395">
        <v>-28672</v>
      </c>
      <c r="E30" s="27"/>
      <c r="F30" s="135">
        <v>-64178</v>
      </c>
      <c r="G30" s="27"/>
      <c r="H30" s="396">
        <f>-555-4949</f>
        <v>-5504</v>
      </c>
      <c r="I30" s="326"/>
      <c r="J30" s="47">
        <v>-24822</v>
      </c>
      <c r="K30" s="24"/>
    </row>
    <row r="31" spans="1:15" ht="24.75" customHeight="1" x14ac:dyDescent="0.45">
      <c r="A31" s="54" t="s">
        <v>67</v>
      </c>
      <c r="B31" s="24"/>
      <c r="C31" s="24"/>
      <c r="D31" s="279">
        <f>SUM(D29:D30)</f>
        <v>236132</v>
      </c>
      <c r="E31" s="36"/>
      <c r="F31" s="134">
        <f>SUM(F29:F30)</f>
        <v>522249</v>
      </c>
      <c r="G31" s="36"/>
      <c r="H31" s="279">
        <f>SUM(H29:H30)</f>
        <v>129769</v>
      </c>
      <c r="I31" s="36"/>
      <c r="J31" s="134">
        <f>SUM(J29:J30)</f>
        <v>162760</v>
      </c>
    </row>
    <row r="32" spans="1:15" ht="24.75" customHeight="1" x14ac:dyDescent="0.45">
      <c r="A32" s="41"/>
      <c r="D32" s="326"/>
      <c r="E32" s="27"/>
      <c r="F32" s="326"/>
      <c r="G32" s="27"/>
      <c r="H32" s="27"/>
      <c r="I32" s="27"/>
      <c r="J32" s="27"/>
    </row>
    <row r="33" spans="1:15" ht="24.75" customHeight="1" x14ac:dyDescent="0.45">
      <c r="A33" s="54" t="s">
        <v>65</v>
      </c>
      <c r="B33" s="31"/>
      <c r="D33" s="35"/>
      <c r="E33" s="42"/>
      <c r="F33" s="35"/>
      <c r="G33" s="42"/>
      <c r="H33" s="42"/>
      <c r="I33" s="42"/>
      <c r="J33" s="42"/>
    </row>
    <row r="34" spans="1:15" ht="24.75" customHeight="1" x14ac:dyDescent="0.45">
      <c r="A34" s="85" t="s">
        <v>142</v>
      </c>
      <c r="B34" s="31"/>
      <c r="D34" s="35"/>
      <c r="E34" s="42"/>
      <c r="F34" s="35"/>
      <c r="G34" s="42"/>
      <c r="H34" s="42"/>
      <c r="I34" s="42"/>
      <c r="J34" s="42"/>
      <c r="L34" s="24"/>
      <c r="M34" s="24"/>
      <c r="N34" s="24"/>
      <c r="O34" s="24"/>
    </row>
    <row r="35" spans="1:15" s="24" customFormat="1" ht="24.75" customHeight="1" x14ac:dyDescent="0.45">
      <c r="A35" s="41" t="s">
        <v>126</v>
      </c>
      <c r="B35" s="31"/>
      <c r="C35" s="26"/>
      <c r="D35" s="322">
        <v>863</v>
      </c>
      <c r="E35" s="42"/>
      <c r="F35" s="137">
        <v>20489</v>
      </c>
      <c r="G35" s="42"/>
      <c r="H35" s="79">
        <v>0</v>
      </c>
      <c r="I35" s="19"/>
      <c r="J35" s="229">
        <v>0</v>
      </c>
      <c r="K35" s="129"/>
      <c r="L35" s="26"/>
      <c r="M35" s="26"/>
      <c r="N35" s="26"/>
      <c r="O35" s="26"/>
    </row>
    <row r="36" spans="1:15" ht="24.75" customHeight="1" x14ac:dyDescent="0.5">
      <c r="A36" s="54" t="s">
        <v>163</v>
      </c>
      <c r="B36" s="43"/>
      <c r="C36" s="24"/>
      <c r="D36" s="285">
        <f>SUM(D35)</f>
        <v>863</v>
      </c>
      <c r="E36" s="86"/>
      <c r="F36" s="138">
        <f>SUM(F35)</f>
        <v>20489</v>
      </c>
      <c r="G36" s="86"/>
      <c r="H36" s="231">
        <f>SUM(H35)</f>
        <v>0</v>
      </c>
      <c r="I36" s="105"/>
      <c r="J36" s="231">
        <v>0</v>
      </c>
      <c r="K36" s="24"/>
      <c r="L36" s="45"/>
      <c r="M36" s="45"/>
      <c r="N36" s="45"/>
      <c r="O36" s="45"/>
    </row>
    <row r="37" spans="1:15" s="45" customFormat="1" ht="24.75" customHeight="1" thickBot="1" x14ac:dyDescent="0.55000000000000004">
      <c r="A37" s="54" t="s">
        <v>97</v>
      </c>
      <c r="B37" s="43"/>
      <c r="C37" s="24"/>
      <c r="D37" s="283">
        <f>SUM(D31,D36)</f>
        <v>236995</v>
      </c>
      <c r="E37" s="86"/>
      <c r="F37" s="139">
        <f>SUM(F31,F36)</f>
        <v>542738</v>
      </c>
      <c r="G37" s="86"/>
      <c r="H37" s="283">
        <f>SUM(H31,H36)</f>
        <v>129769</v>
      </c>
      <c r="I37" s="86"/>
      <c r="J37" s="139">
        <f>SUM(J31,J36)</f>
        <v>162760</v>
      </c>
      <c r="K37" s="48"/>
    </row>
    <row r="38" spans="1:15" s="45" customFormat="1" ht="24.75" customHeight="1" thickTop="1" x14ac:dyDescent="0.5">
      <c r="A38" s="87"/>
      <c r="B38" s="31"/>
      <c r="C38" s="26"/>
      <c r="D38" s="34"/>
      <c r="E38" s="32"/>
      <c r="F38" s="34"/>
      <c r="G38" s="32"/>
      <c r="H38" s="34"/>
      <c r="I38" s="32"/>
      <c r="J38" s="34"/>
      <c r="L38" s="23"/>
      <c r="M38" s="23"/>
      <c r="N38" s="23"/>
      <c r="O38" s="23"/>
    </row>
    <row r="39" spans="1:15" s="23" customFormat="1" ht="24.75" customHeight="1" x14ac:dyDescent="0.5">
      <c r="A39" s="15" t="s">
        <v>93</v>
      </c>
      <c r="B39" s="21"/>
      <c r="C39" s="21"/>
      <c r="D39" s="21"/>
      <c r="E39" s="21"/>
      <c r="F39" s="21"/>
      <c r="G39" s="21"/>
      <c r="H39" s="21"/>
      <c r="I39" s="21"/>
      <c r="J39" s="21"/>
      <c r="L39" s="26"/>
      <c r="M39" s="26"/>
      <c r="N39" s="26"/>
      <c r="O39" s="26"/>
    </row>
    <row r="40" spans="1:15" ht="24.75" customHeight="1" x14ac:dyDescent="0.5">
      <c r="A40" s="49" t="s">
        <v>94</v>
      </c>
      <c r="B40" s="21"/>
      <c r="C40" s="21"/>
      <c r="D40" s="21"/>
      <c r="E40" s="21"/>
      <c r="F40" s="21"/>
      <c r="G40" s="21"/>
      <c r="H40" s="21"/>
      <c r="I40" s="21"/>
      <c r="J40" s="21"/>
      <c r="K40" s="23"/>
    </row>
    <row r="41" spans="1:15" ht="24.75" customHeight="1" x14ac:dyDescent="0.45">
      <c r="B41" s="88"/>
      <c r="C41" s="89"/>
      <c r="D41" s="88"/>
      <c r="E41" s="89"/>
      <c r="F41" s="88"/>
      <c r="G41" s="90"/>
      <c r="H41" s="91"/>
      <c r="I41" s="28"/>
      <c r="J41" s="91"/>
      <c r="K41" s="23"/>
    </row>
    <row r="42" spans="1:15" ht="24.75" customHeight="1" x14ac:dyDescent="0.45">
      <c r="C42" s="27"/>
      <c r="D42" s="400" t="s">
        <v>0</v>
      </c>
      <c r="E42" s="400"/>
      <c r="F42" s="400"/>
      <c r="G42" s="27"/>
      <c r="H42" s="400" t="s">
        <v>31</v>
      </c>
      <c r="I42" s="400"/>
      <c r="J42" s="400"/>
      <c r="K42" s="23"/>
    </row>
    <row r="43" spans="1:15" ht="24.75" customHeight="1" x14ac:dyDescent="0.45">
      <c r="C43" s="27"/>
      <c r="D43" s="401" t="s">
        <v>89</v>
      </c>
      <c r="E43" s="401"/>
      <c r="F43" s="401"/>
      <c r="G43" s="27"/>
      <c r="H43" s="401" t="s">
        <v>89</v>
      </c>
      <c r="I43" s="401"/>
      <c r="J43" s="401"/>
    </row>
    <row r="44" spans="1:15" ht="24.75" customHeight="1" x14ac:dyDescent="0.45">
      <c r="C44" s="27"/>
      <c r="D44" s="401" t="s">
        <v>201</v>
      </c>
      <c r="E44" s="401"/>
      <c r="F44" s="401"/>
      <c r="G44" s="27"/>
      <c r="H44" s="401" t="s">
        <v>201</v>
      </c>
      <c r="I44" s="401"/>
      <c r="J44" s="401"/>
      <c r="L44" s="56"/>
      <c r="M44" s="56"/>
      <c r="N44" s="56"/>
      <c r="O44" s="56"/>
    </row>
    <row r="45" spans="1:15" s="56" customFormat="1" ht="24.75" customHeight="1" x14ac:dyDescent="0.45">
      <c r="A45" s="25"/>
      <c r="B45" s="338"/>
      <c r="C45" s="28"/>
      <c r="D45" s="10" t="s">
        <v>199</v>
      </c>
      <c r="E45" s="10"/>
      <c r="F45" s="10" t="s">
        <v>177</v>
      </c>
      <c r="G45" s="10"/>
      <c r="H45" s="10" t="s">
        <v>199</v>
      </c>
      <c r="I45" s="10"/>
      <c r="J45" s="10" t="s">
        <v>177</v>
      </c>
      <c r="K45" s="26"/>
    </row>
    <row r="46" spans="1:15" s="56" customFormat="1" ht="24.75" customHeight="1" x14ac:dyDescent="0.45">
      <c r="A46" s="25"/>
      <c r="B46" s="30"/>
      <c r="C46" s="28"/>
      <c r="D46" s="402" t="s">
        <v>74</v>
      </c>
      <c r="E46" s="402"/>
      <c r="F46" s="402"/>
      <c r="G46" s="402"/>
      <c r="H46" s="402"/>
      <c r="I46" s="402"/>
      <c r="J46" s="402"/>
    </row>
    <row r="47" spans="1:15" s="56" customFormat="1" ht="24.75" customHeight="1" x14ac:dyDescent="0.45">
      <c r="A47" s="92" t="s">
        <v>78</v>
      </c>
      <c r="B47" s="31"/>
      <c r="D47" s="93"/>
      <c r="E47" s="93"/>
      <c r="F47" s="93"/>
      <c r="G47" s="93"/>
      <c r="H47" s="93"/>
      <c r="I47" s="93"/>
      <c r="J47" s="93"/>
      <c r="L47" s="94"/>
      <c r="M47" s="94"/>
      <c r="N47" s="94"/>
      <c r="O47" s="94"/>
    </row>
    <row r="48" spans="1:15" s="94" customFormat="1" ht="24.75" customHeight="1" x14ac:dyDescent="0.45">
      <c r="A48" s="41" t="s">
        <v>79</v>
      </c>
      <c r="B48" s="31"/>
      <c r="C48" s="56"/>
      <c r="D48" s="91">
        <f>D50-D49</f>
        <v>229809</v>
      </c>
      <c r="E48" s="93"/>
      <c r="F48" s="91">
        <v>515378</v>
      </c>
      <c r="G48" s="93"/>
      <c r="H48" s="91">
        <v>129769</v>
      </c>
      <c r="I48" s="56"/>
      <c r="J48" s="91">
        <v>162760</v>
      </c>
      <c r="K48" s="56"/>
      <c r="L48" s="56"/>
      <c r="M48" s="56"/>
      <c r="N48" s="56"/>
      <c r="O48" s="56"/>
    </row>
    <row r="49" spans="1:15" s="56" customFormat="1" ht="24.75" customHeight="1" x14ac:dyDescent="0.45">
      <c r="A49" s="41" t="s">
        <v>80</v>
      </c>
      <c r="B49" s="31"/>
      <c r="D49" s="91">
        <v>6323</v>
      </c>
      <c r="E49" s="93"/>
      <c r="F49" s="91">
        <v>6871</v>
      </c>
      <c r="G49" s="93"/>
      <c r="H49" s="20">
        <v>0</v>
      </c>
      <c r="I49" s="19"/>
      <c r="J49" s="20">
        <v>0</v>
      </c>
      <c r="K49" s="94"/>
      <c r="L49" s="26"/>
      <c r="M49" s="26"/>
      <c r="N49" s="26"/>
      <c r="O49" s="26"/>
    </row>
    <row r="50" spans="1:15" ht="24.75" customHeight="1" thickBot="1" x14ac:dyDescent="0.5">
      <c r="A50" s="92" t="s">
        <v>67</v>
      </c>
      <c r="B50" s="43"/>
      <c r="C50" s="94"/>
      <c r="D50" s="286">
        <v>236132</v>
      </c>
      <c r="E50" s="95"/>
      <c r="F50" s="140">
        <f>SUM(F48:F49)</f>
        <v>522249</v>
      </c>
      <c r="G50" s="95"/>
      <c r="H50" s="286">
        <f>SUM(H48:H49)</f>
        <v>129769</v>
      </c>
      <c r="I50" s="96"/>
      <c r="J50" s="140">
        <f>SUM(J48:J49)</f>
        <v>162760</v>
      </c>
      <c r="K50" s="56"/>
    </row>
    <row r="51" spans="1:15" ht="24.75" customHeight="1" thickTop="1" x14ac:dyDescent="0.45">
      <c r="A51" s="97"/>
      <c r="B51" s="31"/>
      <c r="C51" s="56"/>
      <c r="D51" s="128"/>
      <c r="E51" s="99"/>
      <c r="F51" s="128"/>
      <c r="G51" s="99"/>
      <c r="H51" s="128"/>
      <c r="I51" s="99"/>
      <c r="J51" s="128"/>
    </row>
    <row r="52" spans="1:15" ht="24.75" customHeight="1" x14ac:dyDescent="0.45">
      <c r="A52" s="51" t="s">
        <v>99</v>
      </c>
      <c r="B52" s="31"/>
      <c r="D52" s="35"/>
      <c r="E52" s="35"/>
      <c r="F52" s="35"/>
      <c r="G52" s="35"/>
      <c r="H52" s="35"/>
      <c r="I52" s="35"/>
      <c r="J52" s="35"/>
      <c r="L52" s="24"/>
      <c r="M52" s="24"/>
      <c r="N52" s="24"/>
      <c r="O52" s="24"/>
    </row>
    <row r="53" spans="1:15" s="24" customFormat="1" ht="24.75" customHeight="1" x14ac:dyDescent="0.45">
      <c r="A53" s="41" t="s">
        <v>79</v>
      </c>
      <c r="B53" s="31"/>
      <c r="C53" s="26"/>
      <c r="D53" s="358">
        <v>230672</v>
      </c>
      <c r="E53" s="35"/>
      <c r="F53" s="35">
        <v>535867</v>
      </c>
      <c r="G53" s="35"/>
      <c r="H53" s="35">
        <v>129769</v>
      </c>
      <c r="I53" s="56"/>
      <c r="J53" s="35">
        <v>162760</v>
      </c>
      <c r="K53" s="26"/>
    </row>
    <row r="54" spans="1:15" s="24" customFormat="1" ht="24.75" customHeight="1" x14ac:dyDescent="0.45">
      <c r="A54" s="41" t="s">
        <v>80</v>
      </c>
      <c r="B54" s="31"/>
      <c r="C54" s="26"/>
      <c r="D54" s="35">
        <v>6323</v>
      </c>
      <c r="E54" s="35"/>
      <c r="F54" s="35">
        <v>6871</v>
      </c>
      <c r="G54" s="35"/>
      <c r="H54" s="305">
        <v>0</v>
      </c>
      <c r="I54" s="19"/>
      <c r="J54" s="305">
        <v>0</v>
      </c>
      <c r="L54" s="56"/>
      <c r="M54" s="56"/>
      <c r="N54" s="56"/>
      <c r="O54" s="56"/>
    </row>
    <row r="55" spans="1:15" s="56" customFormat="1" ht="24.75" customHeight="1" thickBot="1" x14ac:dyDescent="0.5">
      <c r="A55" s="92" t="s">
        <v>97</v>
      </c>
      <c r="B55" s="43"/>
      <c r="C55" s="24"/>
      <c r="D55" s="295">
        <f>SUM(D53:D54)</f>
        <v>236995</v>
      </c>
      <c r="E55" s="36"/>
      <c r="F55" s="77">
        <f>SUM(F53:F54)</f>
        <v>542738</v>
      </c>
      <c r="G55" s="36"/>
      <c r="H55" s="295">
        <f>SUM(H53:H54)</f>
        <v>129769</v>
      </c>
      <c r="I55" s="42"/>
      <c r="J55" s="77">
        <f>SUM(J53:J54)</f>
        <v>162760</v>
      </c>
      <c r="K55" s="24"/>
    </row>
    <row r="56" spans="1:15" s="56" customFormat="1" ht="24.75" customHeight="1" thickTop="1" x14ac:dyDescent="0.45">
      <c r="A56" s="92"/>
      <c r="B56" s="43"/>
      <c r="C56" s="24"/>
      <c r="D56" s="75"/>
      <c r="E56" s="100"/>
      <c r="F56" s="75"/>
      <c r="G56" s="100"/>
      <c r="H56" s="75"/>
      <c r="I56" s="100"/>
      <c r="J56" s="75"/>
    </row>
    <row r="57" spans="1:15" s="56" customFormat="1" ht="24.75" customHeight="1" x14ac:dyDescent="0.45">
      <c r="A57" s="101" t="s">
        <v>161</v>
      </c>
      <c r="B57" s="31"/>
      <c r="D57" s="98"/>
      <c r="E57" s="99"/>
      <c r="F57" s="98"/>
      <c r="G57" s="99"/>
      <c r="H57" s="98"/>
      <c r="I57" s="99"/>
      <c r="J57" s="98"/>
    </row>
    <row r="58" spans="1:15" s="56" customFormat="1" ht="22.5" thickBot="1" x14ac:dyDescent="0.5">
      <c r="A58" s="102" t="s">
        <v>162</v>
      </c>
      <c r="B58" s="31"/>
      <c r="D58" s="141">
        <f>D48/((591044298*2)/1000)</f>
        <v>0.19440928605320884</v>
      </c>
      <c r="E58" s="55"/>
      <c r="F58" s="141">
        <f>F48/((591044298*2)/1000)</f>
        <v>0.43598931733539881</v>
      </c>
      <c r="H58" s="141">
        <f>H48/((591044298*2)/1000)</f>
        <v>0.10977941961297799</v>
      </c>
      <c r="I58" s="55"/>
      <c r="J58" s="141">
        <f>J48/((591044298*2)/1000)</f>
        <v>0.13768849522003174</v>
      </c>
    </row>
    <row r="59" spans="1:15" s="56" customFormat="1" ht="21.75" customHeight="1" thickTop="1" x14ac:dyDescent="0.45">
      <c r="A59" s="102"/>
      <c r="B59" s="31"/>
      <c r="D59" s="103"/>
      <c r="E59" s="55"/>
      <c r="F59" s="103"/>
      <c r="G59" s="55"/>
      <c r="H59" s="103"/>
      <c r="I59" s="55"/>
      <c r="J59" s="103"/>
    </row>
    <row r="60" spans="1:15" s="56" customFormat="1" ht="21.75" customHeight="1" x14ac:dyDescent="0.5">
      <c r="A60" s="102"/>
      <c r="B60" s="31"/>
      <c r="D60" s="103"/>
      <c r="E60" s="55"/>
      <c r="F60" s="103"/>
      <c r="G60" s="55"/>
      <c r="H60" s="103"/>
      <c r="I60" s="55"/>
      <c r="J60" s="103"/>
      <c r="L60" s="45"/>
      <c r="M60" s="45"/>
      <c r="N60" s="45"/>
      <c r="O60" s="45"/>
    </row>
    <row r="61" spans="1:15" s="45" customFormat="1" ht="23.25" x14ac:dyDescent="0.5">
      <c r="A61" s="102"/>
      <c r="B61" s="31"/>
      <c r="C61" s="56"/>
      <c r="D61" s="103"/>
      <c r="E61" s="55"/>
      <c r="F61" s="103"/>
      <c r="G61" s="55"/>
      <c r="H61" s="103"/>
      <c r="I61" s="55"/>
      <c r="J61" s="103"/>
    </row>
    <row r="62" spans="1:15" s="45" customFormat="1" ht="23.25" x14ac:dyDescent="0.5">
      <c r="A62" s="102"/>
      <c r="B62" s="31"/>
      <c r="C62" s="56"/>
      <c r="D62" s="103"/>
      <c r="E62" s="55"/>
      <c r="F62" s="103"/>
      <c r="G62" s="55"/>
      <c r="H62" s="103"/>
      <c r="I62" s="55"/>
      <c r="J62" s="103"/>
    </row>
    <row r="63" spans="1:15" s="45" customFormat="1" ht="23.25" x14ac:dyDescent="0.5">
      <c r="A63" s="102"/>
      <c r="B63" s="31"/>
      <c r="C63" s="56"/>
      <c r="D63" s="103"/>
      <c r="E63" s="55"/>
      <c r="F63" s="103"/>
      <c r="G63" s="55"/>
      <c r="H63" s="103"/>
      <c r="I63" s="55"/>
      <c r="J63" s="103"/>
    </row>
    <row r="64" spans="1:15" s="45" customFormat="1" ht="23.25" x14ac:dyDescent="0.5">
      <c r="A64" s="102"/>
      <c r="B64" s="31"/>
      <c r="C64" s="56"/>
      <c r="D64" s="103"/>
      <c r="E64" s="55"/>
      <c r="F64" s="103"/>
      <c r="G64" s="55"/>
      <c r="H64" s="103"/>
      <c r="I64" s="55"/>
      <c r="J64" s="103"/>
    </row>
    <row r="65" spans="1:15" s="45" customFormat="1" ht="23.25" x14ac:dyDescent="0.5">
      <c r="A65" s="102"/>
      <c r="B65" s="31"/>
      <c r="C65" s="56"/>
      <c r="D65" s="103"/>
      <c r="E65" s="55"/>
      <c r="F65" s="103"/>
      <c r="G65" s="55"/>
      <c r="H65" s="103"/>
      <c r="I65" s="55"/>
      <c r="J65" s="103"/>
      <c r="L65" s="26"/>
      <c r="M65" s="26"/>
      <c r="N65" s="26"/>
      <c r="O65" s="26"/>
    </row>
  </sheetData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4" header="0.4" footer="0.5"/>
  <pageSetup paperSize="9" scale="82" firstPageNumber="6" fitToHeight="0" orientation="portrait" useFirstPageNumber="1" r:id="rId1"/>
  <headerFooter>
    <oddHeader xml:space="preserve">&amp;C
</oddHead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2"/>
  <sheetViews>
    <sheetView showGridLines="0" view="pageBreakPreview" topLeftCell="A37" zoomScale="60" zoomScaleNormal="90" workbookViewId="0">
      <selection activeCell="AF57" sqref="AF57"/>
    </sheetView>
  </sheetViews>
  <sheetFormatPr defaultColWidth="10.7109375" defaultRowHeight="21" x14ac:dyDescent="0.5"/>
  <cols>
    <col min="1" max="1" width="47.42578125" style="149" customWidth="1"/>
    <col min="2" max="2" width="15.42578125" style="150" customWidth="1"/>
    <col min="3" max="3" width="8.7109375" style="143" hidden="1" customWidth="1"/>
    <col min="4" max="4" width="1" style="143" hidden="1" customWidth="1"/>
    <col min="5" max="5" width="17.42578125" style="143" customWidth="1"/>
    <col min="6" max="6" width="1" style="148" customWidth="1"/>
    <col min="7" max="7" width="17.42578125" style="143" customWidth="1"/>
    <col min="8" max="8" width="1" style="148" customWidth="1"/>
    <col min="9" max="9" width="17.42578125" style="143" customWidth="1"/>
    <col min="10" max="10" width="1" style="148" customWidth="1"/>
    <col min="11" max="11" width="17.42578125" style="143" customWidth="1"/>
    <col min="12" max="12" width="1" style="148" customWidth="1"/>
    <col min="13" max="13" width="17.42578125" style="143" customWidth="1"/>
    <col min="14" max="14" width="1" style="148" customWidth="1"/>
    <col min="15" max="15" width="17.42578125" style="143" customWidth="1"/>
    <col min="16" max="16" width="1" style="148" customWidth="1"/>
    <col min="17" max="17" width="17.42578125" style="148" customWidth="1"/>
    <col min="18" max="18" width="1.140625" style="148" customWidth="1"/>
    <col min="19" max="19" width="17.42578125" style="143" customWidth="1"/>
    <col min="20" max="20" width="1" style="148" customWidth="1"/>
    <col min="21" max="21" width="17.42578125" style="143" customWidth="1"/>
    <col min="22" max="22" width="1" style="148" customWidth="1"/>
    <col min="23" max="23" width="17.42578125" style="143" customWidth="1"/>
    <col min="24" max="24" width="1" style="149" customWidth="1"/>
    <col min="25" max="25" width="17.42578125" style="150" customWidth="1"/>
    <col min="26" max="26" width="9.28515625" style="150" customWidth="1"/>
    <col min="27" max="27" width="17.42578125" style="150" customWidth="1"/>
    <col min="28" max="28" width="1" style="150" customWidth="1"/>
    <col min="29" max="16384" width="10.7109375" style="150"/>
  </cols>
  <sheetData>
    <row r="1" spans="1:27" ht="23.25" x14ac:dyDescent="0.5">
      <c r="A1" s="80" t="s">
        <v>93</v>
      </c>
      <c r="B1" s="207"/>
      <c r="C1" s="151"/>
      <c r="D1" s="151"/>
      <c r="E1" s="151"/>
      <c r="F1" s="152"/>
      <c r="G1" s="151"/>
      <c r="H1" s="152"/>
      <c r="I1" s="151"/>
      <c r="J1" s="152"/>
      <c r="K1" s="151"/>
      <c r="L1" s="152"/>
      <c r="M1" s="151"/>
      <c r="N1" s="152"/>
      <c r="O1" s="152"/>
      <c r="P1" s="152"/>
      <c r="Q1" s="151"/>
      <c r="R1" s="152"/>
      <c r="S1" s="151"/>
      <c r="T1" s="152"/>
      <c r="U1" s="151"/>
      <c r="V1" s="153"/>
      <c r="W1" s="154"/>
      <c r="X1" s="150"/>
    </row>
    <row r="2" spans="1:27" ht="23.25" x14ac:dyDescent="0.5">
      <c r="A2" s="81" t="s">
        <v>180</v>
      </c>
      <c r="B2" s="208"/>
      <c r="C2" s="151"/>
      <c r="D2" s="151"/>
      <c r="E2" s="151"/>
      <c r="F2" s="152"/>
      <c r="G2" s="151"/>
      <c r="H2" s="151"/>
      <c r="I2" s="151"/>
      <c r="J2" s="152"/>
      <c r="K2" s="151"/>
      <c r="L2" s="152"/>
      <c r="M2" s="151"/>
      <c r="N2" s="152"/>
      <c r="O2" s="151"/>
      <c r="P2" s="152"/>
      <c r="Q2" s="152"/>
      <c r="R2" s="152"/>
      <c r="S2" s="151"/>
      <c r="T2" s="152"/>
      <c r="U2" s="151"/>
      <c r="V2" s="152"/>
      <c r="W2" s="151"/>
      <c r="X2" s="153"/>
      <c r="Y2" s="154"/>
    </row>
    <row r="3" spans="1:27" x14ac:dyDescent="0.5">
      <c r="B3" s="175"/>
      <c r="C3" s="148"/>
      <c r="D3" s="148"/>
      <c r="E3" s="148"/>
      <c r="G3" s="148"/>
      <c r="I3" s="148"/>
      <c r="K3" s="148"/>
      <c r="M3" s="155"/>
      <c r="O3" s="155"/>
      <c r="S3" s="155"/>
      <c r="U3" s="155"/>
      <c r="W3" s="150"/>
      <c r="Y3" s="155"/>
    </row>
    <row r="4" spans="1:27" x14ac:dyDescent="0.5">
      <c r="A4" s="162"/>
      <c r="B4" s="146"/>
      <c r="E4" s="405" t="s">
        <v>0</v>
      </c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298"/>
      <c r="AA4" s="298"/>
    </row>
    <row r="5" spans="1:27" x14ac:dyDescent="0.5">
      <c r="A5" s="162"/>
      <c r="B5" s="164"/>
      <c r="E5" s="146"/>
      <c r="F5" s="146"/>
      <c r="G5" s="146"/>
      <c r="H5" s="146"/>
      <c r="I5" s="146"/>
      <c r="J5" s="146"/>
      <c r="K5" s="146"/>
      <c r="L5" s="146"/>
      <c r="M5" s="403" t="s">
        <v>50</v>
      </c>
      <c r="N5" s="403"/>
      <c r="O5" s="403"/>
      <c r="P5" s="403"/>
      <c r="Q5" s="403"/>
      <c r="R5" s="403"/>
      <c r="S5" s="403"/>
      <c r="T5" s="146"/>
      <c r="U5" s="146"/>
      <c r="V5" s="146"/>
      <c r="W5" s="146"/>
      <c r="X5" s="146"/>
      <c r="Y5" s="146"/>
    </row>
    <row r="6" spans="1:27" x14ac:dyDescent="0.5">
      <c r="A6" s="162"/>
      <c r="B6" s="164"/>
      <c r="E6" s="156"/>
      <c r="F6" s="146"/>
      <c r="G6" s="146"/>
      <c r="H6" s="146"/>
      <c r="I6" s="146"/>
      <c r="J6" s="146"/>
      <c r="K6" s="146"/>
      <c r="L6" s="146"/>
      <c r="N6" s="157"/>
      <c r="O6" s="158" t="s">
        <v>40</v>
      </c>
      <c r="P6" s="157"/>
      <c r="Q6" s="157"/>
      <c r="R6" s="157"/>
      <c r="S6" s="157"/>
      <c r="T6" s="146"/>
      <c r="U6" s="146"/>
      <c r="V6" s="146"/>
      <c r="W6" s="146"/>
      <c r="X6" s="146"/>
      <c r="Y6" s="146"/>
    </row>
    <row r="7" spans="1:27" x14ac:dyDescent="0.5">
      <c r="A7" s="162"/>
      <c r="B7" s="164"/>
      <c r="E7" s="146"/>
      <c r="F7" s="146"/>
      <c r="G7" s="146"/>
      <c r="H7" s="146"/>
      <c r="I7" s="146"/>
      <c r="J7" s="146"/>
      <c r="K7" s="146"/>
      <c r="L7" s="146"/>
      <c r="N7" s="160"/>
      <c r="O7" s="161" t="s">
        <v>41</v>
      </c>
      <c r="P7" s="160"/>
      <c r="Q7" s="160"/>
      <c r="R7" s="160"/>
      <c r="S7" s="160"/>
      <c r="T7" s="146"/>
      <c r="U7" s="146"/>
      <c r="V7" s="146"/>
      <c r="W7" s="146"/>
      <c r="X7" s="162"/>
      <c r="Y7" s="156"/>
    </row>
    <row r="8" spans="1:27" x14ac:dyDescent="0.5">
      <c r="A8" s="162"/>
      <c r="B8" s="164"/>
      <c r="E8" s="146"/>
      <c r="F8" s="146"/>
      <c r="G8" s="146"/>
      <c r="H8" s="146"/>
      <c r="I8" s="146"/>
      <c r="J8" s="146"/>
      <c r="K8" s="146"/>
      <c r="L8" s="146"/>
      <c r="N8" s="160"/>
      <c r="O8" s="161" t="s">
        <v>51</v>
      </c>
      <c r="P8" s="160"/>
      <c r="Q8" s="160"/>
      <c r="R8" s="160"/>
      <c r="S8" s="160"/>
      <c r="T8" s="162"/>
      <c r="U8" s="146"/>
      <c r="V8" s="146"/>
      <c r="W8" s="156"/>
      <c r="X8" s="146"/>
      <c r="Y8" s="146"/>
    </row>
    <row r="9" spans="1:27" x14ac:dyDescent="0.5">
      <c r="A9" s="162"/>
      <c r="B9" s="164"/>
      <c r="E9" s="146"/>
      <c r="F9" s="146"/>
      <c r="G9" s="146"/>
      <c r="H9" s="146"/>
      <c r="I9" s="406" t="s">
        <v>26</v>
      </c>
      <c r="J9" s="406"/>
      <c r="K9" s="406"/>
      <c r="L9" s="146"/>
      <c r="N9" s="160"/>
      <c r="O9" s="161" t="s">
        <v>52</v>
      </c>
      <c r="P9" s="160"/>
      <c r="Q9" s="145"/>
      <c r="R9" s="160"/>
      <c r="S9" s="160"/>
      <c r="T9" s="162"/>
      <c r="U9" s="146"/>
      <c r="V9" s="146"/>
      <c r="W9" s="145"/>
      <c r="X9" s="146"/>
      <c r="Y9" s="146"/>
    </row>
    <row r="10" spans="1:27" x14ac:dyDescent="0.5">
      <c r="A10" s="162"/>
      <c r="B10" s="164"/>
      <c r="E10" s="146"/>
      <c r="F10" s="146"/>
      <c r="G10" s="146"/>
      <c r="H10" s="146"/>
      <c r="I10" s="163"/>
      <c r="J10" s="163"/>
      <c r="K10" s="156"/>
      <c r="L10" s="146"/>
      <c r="M10" s="145" t="s">
        <v>182</v>
      </c>
      <c r="N10" s="162"/>
      <c r="O10" s="145" t="s">
        <v>54</v>
      </c>
      <c r="P10" s="146"/>
      <c r="Q10" s="146" t="s">
        <v>100</v>
      </c>
      <c r="R10" s="146"/>
      <c r="S10" s="164" t="s">
        <v>17</v>
      </c>
      <c r="T10" s="162"/>
      <c r="U10" s="145"/>
      <c r="V10" s="146"/>
      <c r="W10" s="145" t="s">
        <v>53</v>
      </c>
      <c r="X10" s="146"/>
      <c r="Y10" s="146"/>
    </row>
    <row r="11" spans="1:27" x14ac:dyDescent="0.5">
      <c r="A11" s="146"/>
      <c r="B11" s="164"/>
      <c r="E11" s="145" t="s">
        <v>173</v>
      </c>
      <c r="F11" s="164"/>
      <c r="G11" s="145" t="s">
        <v>14</v>
      </c>
      <c r="H11" s="145"/>
      <c r="I11" s="145" t="s">
        <v>112</v>
      </c>
      <c r="J11" s="145"/>
      <c r="K11" s="145" t="s">
        <v>56</v>
      </c>
      <c r="L11" s="145"/>
      <c r="M11" s="164" t="s">
        <v>109</v>
      </c>
      <c r="N11" s="146"/>
      <c r="O11" s="164" t="s">
        <v>30</v>
      </c>
      <c r="P11" s="145"/>
      <c r="Q11" s="145" t="s">
        <v>101</v>
      </c>
      <c r="R11" s="145"/>
      <c r="S11" s="164" t="s">
        <v>57</v>
      </c>
      <c r="T11" s="146"/>
      <c r="U11" s="145" t="s">
        <v>127</v>
      </c>
      <c r="V11" s="145"/>
      <c r="W11" s="145" t="s">
        <v>55</v>
      </c>
      <c r="X11" s="145"/>
      <c r="Y11" s="11" t="s">
        <v>127</v>
      </c>
    </row>
    <row r="12" spans="1:27" x14ac:dyDescent="0.45">
      <c r="A12" s="220"/>
      <c r="B12" s="180"/>
      <c r="C12" s="397" t="s">
        <v>1</v>
      </c>
      <c r="E12" s="145" t="s">
        <v>15</v>
      </c>
      <c r="F12" s="146"/>
      <c r="G12" s="145" t="s">
        <v>16</v>
      </c>
      <c r="H12" s="145"/>
      <c r="I12" s="145" t="s">
        <v>59</v>
      </c>
      <c r="J12" s="147"/>
      <c r="K12" s="145" t="s">
        <v>60</v>
      </c>
      <c r="L12" s="147"/>
      <c r="M12" s="145" t="s">
        <v>61</v>
      </c>
      <c r="N12" s="146"/>
      <c r="O12" s="145" t="s">
        <v>62</v>
      </c>
      <c r="P12" s="147"/>
      <c r="Q12" s="145" t="s">
        <v>102</v>
      </c>
      <c r="R12" s="147"/>
      <c r="S12" s="145" t="s">
        <v>63</v>
      </c>
      <c r="T12" s="146"/>
      <c r="U12" s="145" t="s">
        <v>183</v>
      </c>
      <c r="V12" s="147"/>
      <c r="W12" s="145" t="s">
        <v>58</v>
      </c>
      <c r="X12" s="147"/>
      <c r="Y12" s="12" t="s">
        <v>128</v>
      </c>
    </row>
    <row r="13" spans="1:27" x14ac:dyDescent="0.5">
      <c r="A13" s="220"/>
      <c r="B13" s="180"/>
      <c r="E13" s="404" t="s">
        <v>74</v>
      </c>
      <c r="F13" s="404"/>
      <c r="G13" s="404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  <c r="T13" s="404"/>
      <c r="U13" s="404"/>
      <c r="V13" s="404"/>
      <c r="W13" s="404"/>
      <c r="X13" s="404"/>
      <c r="Y13" s="404"/>
      <c r="Z13" s="319"/>
      <c r="AA13" s="319"/>
    </row>
    <row r="14" spans="1:27" x14ac:dyDescent="0.5">
      <c r="A14" s="210" t="s">
        <v>202</v>
      </c>
      <c r="B14" s="219"/>
      <c r="E14" s="165"/>
      <c r="F14" s="165"/>
      <c r="G14" s="165"/>
      <c r="H14" s="165"/>
      <c r="I14" s="165"/>
      <c r="J14" s="165"/>
      <c r="K14" s="165"/>
      <c r="L14" s="165"/>
      <c r="M14" s="166"/>
      <c r="N14" s="167"/>
      <c r="O14" s="168"/>
      <c r="P14" s="144"/>
      <c r="Q14" s="168"/>
      <c r="R14" s="144"/>
      <c r="S14" s="144"/>
      <c r="T14" s="144"/>
      <c r="U14" s="168"/>
      <c r="V14" s="144"/>
      <c r="W14" s="169"/>
      <c r="X14" s="170"/>
      <c r="Y14" s="166"/>
      <c r="Z14" s="167"/>
      <c r="AA14" s="18"/>
    </row>
    <row r="15" spans="1:27" x14ac:dyDescent="0.5">
      <c r="A15" s="210" t="s">
        <v>178</v>
      </c>
      <c r="B15" s="219"/>
      <c r="E15" s="256">
        <v>591044</v>
      </c>
      <c r="F15" s="206"/>
      <c r="G15" s="256">
        <v>2160859</v>
      </c>
      <c r="H15" s="256">
        <v>0</v>
      </c>
      <c r="I15" s="256">
        <v>59140</v>
      </c>
      <c r="J15" s="256">
        <v>0</v>
      </c>
      <c r="K15" s="256">
        <v>10916658</v>
      </c>
      <c r="L15" s="256">
        <v>0</v>
      </c>
      <c r="M15" s="256">
        <v>-2662</v>
      </c>
      <c r="N15" s="256">
        <v>0</v>
      </c>
      <c r="O15" s="256">
        <v>-38558</v>
      </c>
      <c r="P15" s="256">
        <v>0</v>
      </c>
      <c r="Q15" s="256">
        <v>2031</v>
      </c>
      <c r="R15" s="256"/>
      <c r="S15" s="193">
        <f>SUM(M15:Q15)</f>
        <v>-39189</v>
      </c>
      <c r="T15" s="256"/>
      <c r="U15" s="206">
        <f>SUM(E15:K15,S15)</f>
        <v>13688512</v>
      </c>
      <c r="V15" s="256"/>
      <c r="W15" s="256">
        <v>60771</v>
      </c>
      <c r="X15" s="256"/>
      <c r="Y15" s="206">
        <f>SUM(U15:W15)</f>
        <v>13749283</v>
      </c>
    </row>
    <row r="16" spans="1:27" hidden="1" x14ac:dyDescent="0.5">
      <c r="A16" s="220"/>
      <c r="B16" s="180"/>
      <c r="E16" s="257"/>
      <c r="F16" s="257"/>
      <c r="G16" s="257"/>
      <c r="H16" s="257"/>
      <c r="I16" s="257"/>
      <c r="J16" s="258"/>
      <c r="K16" s="257"/>
      <c r="L16" s="258"/>
      <c r="M16" s="257"/>
      <c r="N16" s="257"/>
      <c r="O16" s="257"/>
      <c r="P16" s="258"/>
      <c r="Q16" s="257"/>
      <c r="R16" s="258"/>
      <c r="S16" s="257"/>
      <c r="T16" s="257"/>
      <c r="U16" s="257"/>
      <c r="V16" s="258"/>
      <c r="W16" s="257"/>
      <c r="X16" s="258"/>
      <c r="Y16" s="257"/>
    </row>
    <row r="17" spans="1:27" hidden="1" x14ac:dyDescent="0.5">
      <c r="A17" s="220" t="s">
        <v>150</v>
      </c>
      <c r="B17" s="164"/>
      <c r="E17" s="259"/>
      <c r="F17" s="259"/>
      <c r="G17" s="259"/>
      <c r="H17" s="259"/>
      <c r="I17" s="259"/>
      <c r="J17" s="260"/>
      <c r="K17" s="259"/>
      <c r="L17" s="260"/>
      <c r="M17" s="259"/>
      <c r="N17" s="257"/>
      <c r="O17" s="259"/>
      <c r="P17" s="260"/>
      <c r="Q17" s="260"/>
      <c r="R17" s="260"/>
      <c r="S17" s="261"/>
      <c r="T17" s="257"/>
      <c r="U17" s="259"/>
      <c r="V17" s="260"/>
      <c r="W17" s="259"/>
      <c r="X17" s="257"/>
      <c r="Y17" s="257"/>
    </row>
    <row r="18" spans="1:27" hidden="1" x14ac:dyDescent="0.45">
      <c r="A18" s="214" t="s">
        <v>190</v>
      </c>
      <c r="E18" s="206"/>
      <c r="F18" s="206"/>
      <c r="G18" s="206"/>
      <c r="H18" s="206"/>
      <c r="I18" s="262"/>
      <c r="J18" s="263"/>
      <c r="K18" s="206"/>
      <c r="L18" s="263"/>
      <c r="M18" s="262"/>
      <c r="N18" s="206"/>
      <c r="O18" s="262"/>
      <c r="P18" s="263"/>
      <c r="Q18" s="206"/>
      <c r="R18" s="263"/>
      <c r="S18" s="262"/>
      <c r="T18" s="206"/>
      <c r="U18" s="206"/>
      <c r="V18" s="263"/>
      <c r="W18" s="206"/>
      <c r="X18" s="263"/>
      <c r="Y18" s="206"/>
    </row>
    <row r="19" spans="1:27" hidden="1" x14ac:dyDescent="0.45">
      <c r="A19" s="216" t="s">
        <v>158</v>
      </c>
      <c r="C19" s="217"/>
      <c r="E19" s="257"/>
      <c r="F19" s="257"/>
      <c r="G19" s="257"/>
      <c r="H19" s="257"/>
      <c r="I19" s="262"/>
      <c r="J19" s="258"/>
      <c r="K19" s="262"/>
      <c r="L19" s="258"/>
      <c r="M19" s="262"/>
      <c r="N19" s="257"/>
      <c r="O19" s="262"/>
      <c r="P19" s="258"/>
      <c r="Q19" s="262"/>
      <c r="R19" s="258"/>
      <c r="S19" s="262">
        <f>SUM(M19:Q19)</f>
        <v>0</v>
      </c>
      <c r="T19" s="257"/>
      <c r="U19" s="257">
        <f>SUM(E19:K19,S19)</f>
        <v>0</v>
      </c>
      <c r="V19" s="258"/>
      <c r="W19" s="262"/>
      <c r="X19" s="258"/>
      <c r="Y19" s="257">
        <f>SUM(U19:W19)</f>
        <v>0</v>
      </c>
    </row>
    <row r="20" spans="1:27" hidden="1" x14ac:dyDescent="0.45">
      <c r="A20" s="216" t="s">
        <v>159</v>
      </c>
      <c r="C20" s="217"/>
      <c r="E20" s="262"/>
      <c r="F20" s="262"/>
      <c r="G20" s="262"/>
      <c r="H20" s="257"/>
      <c r="I20" s="262"/>
      <c r="J20" s="258"/>
      <c r="K20" s="262"/>
      <c r="L20" s="258"/>
      <c r="M20" s="262"/>
      <c r="N20" s="257"/>
      <c r="O20" s="262"/>
      <c r="P20" s="258"/>
      <c r="Q20" s="262"/>
      <c r="R20" s="258"/>
      <c r="S20" s="262">
        <f>SUM(M20:Q20)</f>
        <v>0</v>
      </c>
      <c r="T20" s="257"/>
      <c r="U20" s="257">
        <f>SUM(E20:K20,S20)</f>
        <v>0</v>
      </c>
      <c r="V20" s="258"/>
      <c r="W20" s="262"/>
      <c r="X20" s="258"/>
      <c r="Y20" s="257">
        <f>SUM(U20:W20)</f>
        <v>0</v>
      </c>
    </row>
    <row r="21" spans="1:27" hidden="1" x14ac:dyDescent="0.45">
      <c r="A21" s="216" t="s">
        <v>144</v>
      </c>
      <c r="C21" s="217">
        <v>9</v>
      </c>
      <c r="E21" s="264"/>
      <c r="F21" s="257"/>
      <c r="G21" s="264"/>
      <c r="H21" s="262"/>
      <c r="I21" s="264"/>
      <c r="J21" s="258"/>
      <c r="K21" s="265"/>
      <c r="L21" s="258"/>
      <c r="M21" s="264"/>
      <c r="N21" s="262"/>
      <c r="O21" s="264"/>
      <c r="P21" s="258"/>
      <c r="Q21" s="264"/>
      <c r="R21" s="258"/>
      <c r="S21" s="264">
        <f>SUM(M21:Q21)</f>
        <v>0</v>
      </c>
      <c r="T21" s="257"/>
      <c r="U21" s="257">
        <f>SUM(E21:K21,S21)</f>
        <v>0</v>
      </c>
      <c r="V21" s="258"/>
      <c r="W21" s="265"/>
      <c r="X21" s="258"/>
      <c r="Y21" s="265">
        <f>SUM(U21:W21)</f>
        <v>0</v>
      </c>
    </row>
    <row r="22" spans="1:27" hidden="1" x14ac:dyDescent="0.45">
      <c r="A22" s="214" t="s">
        <v>191</v>
      </c>
      <c r="E22" s="266">
        <f>SUM(E19:E21)</f>
        <v>0</v>
      </c>
      <c r="F22" s="206"/>
      <c r="G22" s="266">
        <f>SUM(G19:G21)</f>
        <v>0</v>
      </c>
      <c r="H22" s="267"/>
      <c r="I22" s="266">
        <f>SUM(I19:I21)</f>
        <v>0</v>
      </c>
      <c r="J22" s="263"/>
      <c r="K22" s="268">
        <f>SUM(K19:K21)</f>
        <v>0</v>
      </c>
      <c r="L22" s="263"/>
      <c r="M22" s="266">
        <f>SUM(M19:M21)</f>
        <v>0</v>
      </c>
      <c r="N22" s="267"/>
      <c r="O22" s="266">
        <f>SUM(O19:O21)</f>
        <v>0</v>
      </c>
      <c r="P22" s="263"/>
      <c r="Q22" s="266">
        <f>SUM(Q19:Q21)</f>
        <v>0</v>
      </c>
      <c r="R22" s="263"/>
      <c r="S22" s="266">
        <f>SUM(S19:S21)</f>
        <v>0</v>
      </c>
      <c r="T22" s="206"/>
      <c r="U22" s="268">
        <f>SUM(U19:U21)</f>
        <v>0</v>
      </c>
      <c r="V22" s="263"/>
      <c r="W22" s="268">
        <f>SUM(W19:W21)</f>
        <v>0</v>
      </c>
      <c r="X22" s="206"/>
      <c r="Y22" s="268">
        <f>SUM(Y19:Y21)</f>
        <v>0</v>
      </c>
    </row>
    <row r="23" spans="1:27" hidden="1" x14ac:dyDescent="0.45">
      <c r="A23" s="220" t="s">
        <v>105</v>
      </c>
      <c r="E23" s="269">
        <f>E22</f>
        <v>0</v>
      </c>
      <c r="F23" s="206"/>
      <c r="G23" s="269">
        <f>G22</f>
        <v>0</v>
      </c>
      <c r="H23" s="267"/>
      <c r="I23" s="269">
        <f>I22</f>
        <v>0</v>
      </c>
      <c r="J23" s="263"/>
      <c r="K23" s="270">
        <f>K22</f>
        <v>0</v>
      </c>
      <c r="L23" s="263"/>
      <c r="M23" s="269">
        <f>M22</f>
        <v>0</v>
      </c>
      <c r="N23" s="267"/>
      <c r="O23" s="266">
        <f>O22</f>
        <v>0</v>
      </c>
      <c r="P23" s="263"/>
      <c r="Q23" s="266">
        <f>Q22</f>
        <v>0</v>
      </c>
      <c r="R23" s="263"/>
      <c r="S23" s="266">
        <f>S22</f>
        <v>0</v>
      </c>
      <c r="T23" s="206"/>
      <c r="U23" s="271">
        <f>U22</f>
        <v>0</v>
      </c>
      <c r="V23" s="263"/>
      <c r="W23" s="268">
        <f>W22</f>
        <v>0</v>
      </c>
      <c r="X23" s="263"/>
      <c r="Y23" s="268">
        <f>Y22</f>
        <v>0</v>
      </c>
    </row>
    <row r="24" spans="1:27" x14ac:dyDescent="0.5">
      <c r="A24" s="216"/>
      <c r="B24" s="180"/>
      <c r="E24" s="259"/>
      <c r="F24" s="261"/>
      <c r="G24" s="259"/>
      <c r="H24" s="259"/>
      <c r="I24" s="259"/>
      <c r="J24" s="257"/>
      <c r="K24" s="259"/>
      <c r="L24" s="257"/>
      <c r="M24" s="259"/>
      <c r="N24" s="257"/>
      <c r="O24" s="206"/>
      <c r="P24" s="257"/>
      <c r="Q24" s="257"/>
      <c r="R24" s="257"/>
      <c r="S24" s="257"/>
      <c r="T24" s="257"/>
      <c r="U24" s="259"/>
      <c r="V24" s="257"/>
      <c r="W24" s="259"/>
      <c r="X24" s="257"/>
      <c r="Y24" s="259"/>
    </row>
    <row r="25" spans="1:27" x14ac:dyDescent="0.5">
      <c r="A25" s="220" t="s">
        <v>70</v>
      </c>
      <c r="B25" s="180"/>
      <c r="E25" s="259"/>
      <c r="F25" s="261"/>
      <c r="G25" s="259"/>
      <c r="H25" s="259"/>
      <c r="I25" s="259"/>
      <c r="J25" s="257"/>
      <c r="K25" s="259"/>
      <c r="L25" s="257"/>
      <c r="M25" s="259"/>
      <c r="N25" s="257"/>
      <c r="O25" s="260"/>
      <c r="P25" s="257"/>
      <c r="Q25" s="257"/>
      <c r="R25" s="257"/>
      <c r="S25" s="257"/>
      <c r="T25" s="257"/>
      <c r="U25" s="259"/>
      <c r="V25" s="257"/>
      <c r="W25" s="260"/>
      <c r="X25" s="257"/>
      <c r="Y25" s="259"/>
    </row>
    <row r="26" spans="1:27" x14ac:dyDescent="0.45">
      <c r="A26" s="216" t="s">
        <v>71</v>
      </c>
      <c r="B26" s="180"/>
      <c r="E26" s="262">
        <v>0</v>
      </c>
      <c r="F26" s="257"/>
      <c r="G26" s="262">
        <v>0</v>
      </c>
      <c r="H26" s="262"/>
      <c r="I26" s="262">
        <v>0</v>
      </c>
      <c r="J26" s="257"/>
      <c r="K26" s="257">
        <f>'PL 6-7 '!F48</f>
        <v>515378</v>
      </c>
      <c r="L26" s="257"/>
      <c r="M26" s="262">
        <v>0</v>
      </c>
      <c r="N26" s="257"/>
      <c r="O26" s="262">
        <v>0</v>
      </c>
      <c r="P26" s="257"/>
      <c r="Q26" s="262">
        <v>0</v>
      </c>
      <c r="R26" s="257"/>
      <c r="S26" s="262">
        <f>SUM(M26:Q26)</f>
        <v>0</v>
      </c>
      <c r="T26" s="257"/>
      <c r="U26" s="257">
        <f>SUM(E26:K26,S26)</f>
        <v>515378</v>
      </c>
      <c r="V26" s="257"/>
      <c r="W26" s="257">
        <f>'PL 6-7 '!F54</f>
        <v>6871</v>
      </c>
      <c r="X26" s="257"/>
      <c r="Y26" s="257">
        <f>SUM(U26:W26)</f>
        <v>522249</v>
      </c>
    </row>
    <row r="27" spans="1:27" x14ac:dyDescent="0.45">
      <c r="A27" s="216" t="s">
        <v>72</v>
      </c>
      <c r="B27" s="180"/>
      <c r="E27" s="262">
        <v>0</v>
      </c>
      <c r="F27" s="257"/>
      <c r="G27" s="262">
        <v>0</v>
      </c>
      <c r="H27" s="262"/>
      <c r="I27" s="262">
        <v>0</v>
      </c>
      <c r="J27" s="257"/>
      <c r="K27" s="262">
        <v>0</v>
      </c>
      <c r="L27" s="257"/>
      <c r="M27" s="272">
        <f>'PL 6-7 '!F35</f>
        <v>20489</v>
      </c>
      <c r="N27" s="257"/>
      <c r="O27" s="262">
        <v>0</v>
      </c>
      <c r="P27" s="257"/>
      <c r="Q27" s="262">
        <v>0</v>
      </c>
      <c r="R27" s="257"/>
      <c r="S27" s="272">
        <f>SUM(M27:Q27)</f>
        <v>20489</v>
      </c>
      <c r="T27" s="257"/>
      <c r="U27" s="257">
        <f>SUM(E27:K27,S27)</f>
        <v>20489</v>
      </c>
      <c r="V27" s="257"/>
      <c r="W27" s="265">
        <v>0</v>
      </c>
      <c r="X27" s="257"/>
      <c r="Y27" s="265">
        <f>SUM(U27:W27)</f>
        <v>20489</v>
      </c>
    </row>
    <row r="28" spans="1:27" x14ac:dyDescent="0.45">
      <c r="A28" s="220" t="s">
        <v>73</v>
      </c>
      <c r="B28" s="219"/>
      <c r="C28" s="221"/>
      <c r="D28" s="221"/>
      <c r="E28" s="269">
        <f>SUM(E26:E27)</f>
        <v>0</v>
      </c>
      <c r="F28" s="206"/>
      <c r="G28" s="269">
        <f>SUM(G26:G27)</f>
        <v>0</v>
      </c>
      <c r="H28" s="267"/>
      <c r="I28" s="269">
        <f>SUM(I26:I27)</f>
        <v>0</v>
      </c>
      <c r="J28" s="206"/>
      <c r="K28" s="269">
        <f>SUM(K26:K27)</f>
        <v>515378</v>
      </c>
      <c r="L28" s="206"/>
      <c r="M28" s="273">
        <f>SUM(M26:M27)</f>
        <v>20489</v>
      </c>
      <c r="N28" s="206"/>
      <c r="O28" s="269">
        <f>SUM(O26:O27)</f>
        <v>0</v>
      </c>
      <c r="P28" s="263"/>
      <c r="Q28" s="269">
        <f>SUM(Q26:Q27)</f>
        <v>0</v>
      </c>
      <c r="R28" s="206"/>
      <c r="S28" s="273">
        <f>SUM(S26:S27)</f>
        <v>20489</v>
      </c>
      <c r="T28" s="206"/>
      <c r="U28" s="269">
        <f>SUM(U26:U27)</f>
        <v>535867</v>
      </c>
      <c r="V28" s="206"/>
      <c r="W28" s="269">
        <f>SUM(W26:W27)</f>
        <v>6871</v>
      </c>
      <c r="X28" s="206"/>
      <c r="Y28" s="269">
        <f>SUM(Y26:Y27)</f>
        <v>542738</v>
      </c>
    </row>
    <row r="29" spans="1:27" ht="21.75" thickBot="1" x14ac:dyDescent="0.55000000000000004">
      <c r="A29" s="210" t="s">
        <v>205</v>
      </c>
      <c r="B29" s="210"/>
      <c r="E29" s="274">
        <f>E15+E23</f>
        <v>591044</v>
      </c>
      <c r="F29" s="275"/>
      <c r="G29" s="274">
        <f>G15+G23</f>
        <v>2160859</v>
      </c>
      <c r="H29" s="206"/>
      <c r="I29" s="274">
        <f>I15+I23</f>
        <v>59140</v>
      </c>
      <c r="J29" s="206"/>
      <c r="K29" s="274">
        <f>K15+K23+K28</f>
        <v>11432036</v>
      </c>
      <c r="L29" s="206"/>
      <c r="M29" s="274">
        <f>M15+M23+M28</f>
        <v>17827</v>
      </c>
      <c r="N29" s="206"/>
      <c r="O29" s="274">
        <f>O15+O23+O28</f>
        <v>-38558</v>
      </c>
      <c r="P29" s="206"/>
      <c r="Q29" s="274">
        <f>Q15+Q23+Q28</f>
        <v>2031</v>
      </c>
      <c r="R29" s="206"/>
      <c r="S29" s="274">
        <f>S15+S23+S28</f>
        <v>-18700</v>
      </c>
      <c r="T29" s="206"/>
      <c r="U29" s="274">
        <f>U15+U23+U28</f>
        <v>14224379</v>
      </c>
      <c r="V29" s="206"/>
      <c r="W29" s="274">
        <f>W15+W23+W28</f>
        <v>67642</v>
      </c>
      <c r="X29" s="206"/>
      <c r="Y29" s="274">
        <f>Y15+Y23+Y28</f>
        <v>14292021</v>
      </c>
    </row>
    <row r="30" spans="1:27" ht="21.75" thickTop="1" x14ac:dyDescent="0.5">
      <c r="AA30" s="143"/>
    </row>
    <row r="31" spans="1:27" ht="23.25" x14ac:dyDescent="0.5">
      <c r="A31" s="80" t="s">
        <v>93</v>
      </c>
      <c r="B31" s="207"/>
      <c r="C31" s="151"/>
      <c r="D31" s="151"/>
      <c r="E31" s="151"/>
      <c r="F31" s="152"/>
      <c r="G31" s="151"/>
      <c r="H31" s="152"/>
      <c r="I31" s="151"/>
      <c r="J31" s="152"/>
      <c r="K31" s="151"/>
      <c r="L31" s="152"/>
      <c r="M31" s="152"/>
      <c r="N31" s="152"/>
      <c r="O31" s="151"/>
      <c r="P31" s="152"/>
      <c r="Q31" s="151"/>
      <c r="R31" s="152"/>
      <c r="S31" s="151"/>
      <c r="T31" s="153"/>
      <c r="U31" s="154"/>
      <c r="V31" s="150"/>
      <c r="W31" s="150"/>
      <c r="X31" s="150"/>
    </row>
    <row r="32" spans="1:27" ht="23.25" x14ac:dyDescent="0.5">
      <c r="A32" s="81" t="s">
        <v>180</v>
      </c>
      <c r="B32" s="208"/>
      <c r="C32" s="151"/>
      <c r="D32" s="151"/>
      <c r="E32" s="151"/>
      <c r="F32" s="152"/>
      <c r="G32" s="151"/>
      <c r="H32" s="151"/>
      <c r="I32" s="151"/>
      <c r="J32" s="152"/>
      <c r="K32" s="151"/>
      <c r="L32" s="152"/>
      <c r="M32" s="151"/>
      <c r="N32" s="152"/>
      <c r="O32" s="152"/>
      <c r="P32" s="152"/>
      <c r="Q32" s="151"/>
      <c r="R32" s="152"/>
      <c r="S32" s="151"/>
      <c r="T32" s="152"/>
      <c r="U32" s="151"/>
      <c r="V32" s="153"/>
      <c r="W32" s="154"/>
      <c r="X32" s="150"/>
    </row>
    <row r="33" spans="1:41" x14ac:dyDescent="0.5">
      <c r="B33" s="175"/>
      <c r="C33" s="148"/>
      <c r="D33" s="148"/>
      <c r="E33" s="148"/>
      <c r="G33" s="148"/>
      <c r="I33" s="148"/>
      <c r="K33" s="155"/>
      <c r="M33" s="155"/>
      <c r="O33" s="148"/>
      <c r="Q33" s="155"/>
      <c r="S33" s="155"/>
      <c r="U33" s="150"/>
      <c r="V33" s="149"/>
      <c r="W33" s="155"/>
      <c r="X33" s="150"/>
    </row>
    <row r="34" spans="1:41" x14ac:dyDescent="0.5">
      <c r="A34" s="162"/>
      <c r="B34" s="146"/>
      <c r="E34" s="405" t="s">
        <v>0</v>
      </c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</row>
    <row r="35" spans="1:41" x14ac:dyDescent="0.5">
      <c r="A35" s="162"/>
      <c r="B35" s="164"/>
      <c r="E35" s="146"/>
      <c r="F35" s="146"/>
      <c r="G35" s="146"/>
      <c r="H35" s="146"/>
      <c r="I35" s="146"/>
      <c r="J35" s="146"/>
      <c r="K35" s="146"/>
      <c r="L35" s="146"/>
      <c r="M35" s="403" t="s">
        <v>50</v>
      </c>
      <c r="N35" s="403"/>
      <c r="O35" s="403"/>
      <c r="P35" s="403"/>
      <c r="Q35" s="403"/>
      <c r="R35" s="403"/>
      <c r="S35" s="403"/>
      <c r="T35" s="146"/>
      <c r="U35" s="146"/>
      <c r="V35" s="146"/>
      <c r="W35" s="146"/>
      <c r="X35" s="146"/>
      <c r="Y35" s="146"/>
    </row>
    <row r="36" spans="1:41" x14ac:dyDescent="0.5">
      <c r="A36" s="162"/>
      <c r="B36" s="164"/>
      <c r="E36" s="156"/>
      <c r="F36" s="146"/>
      <c r="G36" s="146"/>
      <c r="H36" s="146"/>
      <c r="I36" s="146"/>
      <c r="J36" s="146"/>
      <c r="K36" s="146"/>
      <c r="L36" s="146"/>
      <c r="N36" s="157"/>
      <c r="O36" s="158" t="s">
        <v>40</v>
      </c>
      <c r="P36" s="157"/>
      <c r="Q36" s="157"/>
      <c r="R36" s="157"/>
      <c r="S36" s="157"/>
      <c r="T36" s="146"/>
      <c r="U36" s="146"/>
      <c r="V36" s="146"/>
      <c r="W36" s="146"/>
      <c r="X36" s="146"/>
      <c r="Y36" s="146"/>
    </row>
    <row r="37" spans="1:41" x14ac:dyDescent="0.5">
      <c r="A37" s="162"/>
      <c r="B37" s="164"/>
      <c r="E37" s="146"/>
      <c r="F37" s="146"/>
      <c r="G37" s="146"/>
      <c r="H37" s="146"/>
      <c r="I37" s="146"/>
      <c r="J37" s="146"/>
      <c r="K37" s="146"/>
      <c r="L37" s="146"/>
      <c r="N37" s="160"/>
      <c r="O37" s="161" t="s">
        <v>41</v>
      </c>
      <c r="P37" s="160"/>
      <c r="Q37" s="160"/>
      <c r="R37" s="160"/>
      <c r="S37" s="160"/>
      <c r="T37" s="146"/>
      <c r="U37" s="146"/>
      <c r="V37" s="146"/>
      <c r="W37" s="146"/>
      <c r="X37" s="162"/>
      <c r="Y37" s="156"/>
    </row>
    <row r="38" spans="1:41" x14ac:dyDescent="0.5">
      <c r="A38" s="162"/>
      <c r="B38" s="164"/>
      <c r="E38" s="146"/>
      <c r="F38" s="146"/>
      <c r="G38" s="146"/>
      <c r="H38" s="146"/>
      <c r="I38" s="146"/>
      <c r="J38" s="146"/>
      <c r="K38" s="146"/>
      <c r="L38" s="146"/>
      <c r="N38" s="160"/>
      <c r="O38" s="161" t="s">
        <v>51</v>
      </c>
      <c r="P38" s="160"/>
      <c r="Q38" s="160"/>
      <c r="R38" s="160"/>
      <c r="S38" s="160"/>
      <c r="T38" s="162"/>
      <c r="U38" s="146"/>
      <c r="V38" s="146"/>
      <c r="W38" s="156"/>
      <c r="X38" s="146"/>
      <c r="Y38" s="146"/>
    </row>
    <row r="39" spans="1:41" x14ac:dyDescent="0.5">
      <c r="A39" s="162"/>
      <c r="B39" s="164"/>
      <c r="E39" s="146"/>
      <c r="F39" s="146"/>
      <c r="G39" s="146"/>
      <c r="H39" s="146"/>
      <c r="I39" s="406" t="s">
        <v>26</v>
      </c>
      <c r="J39" s="406"/>
      <c r="K39" s="406"/>
      <c r="L39" s="146"/>
      <c r="N39" s="160"/>
      <c r="O39" s="161" t="s">
        <v>52</v>
      </c>
      <c r="P39" s="160"/>
      <c r="Q39" s="145"/>
      <c r="R39" s="160"/>
      <c r="S39" s="160"/>
      <c r="T39" s="162"/>
      <c r="U39" s="146"/>
      <c r="V39" s="146"/>
      <c r="W39" s="145"/>
      <c r="X39" s="146"/>
      <c r="Y39" s="146"/>
    </row>
    <row r="40" spans="1:41" x14ac:dyDescent="0.5">
      <c r="A40" s="162"/>
      <c r="B40" s="164"/>
      <c r="E40" s="146"/>
      <c r="F40" s="146"/>
      <c r="G40" s="146"/>
      <c r="H40" s="146"/>
      <c r="I40" s="163"/>
      <c r="J40" s="163"/>
      <c r="K40" s="156"/>
      <c r="L40" s="146"/>
      <c r="M40" s="145" t="s">
        <v>182</v>
      </c>
      <c r="N40" s="162"/>
      <c r="O40" s="145" t="s">
        <v>54</v>
      </c>
      <c r="P40" s="146"/>
      <c r="Q40" s="146" t="s">
        <v>100</v>
      </c>
      <c r="R40" s="146"/>
      <c r="S40" s="164" t="s">
        <v>17</v>
      </c>
      <c r="T40" s="162"/>
      <c r="V40" s="146"/>
      <c r="W40" s="145" t="s">
        <v>53</v>
      </c>
      <c r="X40" s="146"/>
      <c r="Y40" s="146"/>
    </row>
    <row r="41" spans="1:41" x14ac:dyDescent="0.5">
      <c r="A41" s="146"/>
      <c r="B41" s="164"/>
      <c r="E41" s="145" t="s">
        <v>173</v>
      </c>
      <c r="F41" s="164"/>
      <c r="G41" s="145" t="s">
        <v>14</v>
      </c>
      <c r="H41" s="145"/>
      <c r="I41" s="145" t="s">
        <v>112</v>
      </c>
      <c r="J41" s="145"/>
      <c r="K41" s="145" t="s">
        <v>56</v>
      </c>
      <c r="L41" s="145"/>
      <c r="M41" s="164" t="s">
        <v>109</v>
      </c>
      <c r="N41" s="146"/>
      <c r="O41" s="164" t="s">
        <v>30</v>
      </c>
      <c r="P41" s="145"/>
      <c r="Q41" s="145" t="s">
        <v>101</v>
      </c>
      <c r="R41" s="145"/>
      <c r="S41" s="164" t="s">
        <v>57</v>
      </c>
      <c r="T41" s="146"/>
      <c r="U41" s="145" t="s">
        <v>127</v>
      </c>
      <c r="V41" s="145"/>
      <c r="W41" s="145" t="s">
        <v>55</v>
      </c>
      <c r="X41" s="145"/>
      <c r="Y41" s="11" t="s">
        <v>127</v>
      </c>
    </row>
    <row r="42" spans="1:41" x14ac:dyDescent="0.45">
      <c r="A42" s="220"/>
      <c r="B42" s="180"/>
      <c r="C42" s="397" t="s">
        <v>1</v>
      </c>
      <c r="E42" s="145" t="s">
        <v>15</v>
      </c>
      <c r="F42" s="146"/>
      <c r="G42" s="145" t="s">
        <v>16</v>
      </c>
      <c r="H42" s="145"/>
      <c r="I42" s="145" t="s">
        <v>59</v>
      </c>
      <c r="J42" s="147"/>
      <c r="K42" s="145" t="s">
        <v>60</v>
      </c>
      <c r="L42" s="147"/>
      <c r="M42" s="145" t="s">
        <v>61</v>
      </c>
      <c r="N42" s="146"/>
      <c r="O42" s="145" t="s">
        <v>62</v>
      </c>
      <c r="P42" s="147"/>
      <c r="Q42" s="145" t="s">
        <v>102</v>
      </c>
      <c r="R42" s="147"/>
      <c r="S42" s="145" t="s">
        <v>63</v>
      </c>
      <c r="T42" s="146"/>
      <c r="U42" s="145" t="s">
        <v>183</v>
      </c>
      <c r="V42" s="147"/>
      <c r="W42" s="145" t="s">
        <v>58</v>
      </c>
      <c r="X42" s="147"/>
      <c r="Y42" s="12" t="s">
        <v>128</v>
      </c>
    </row>
    <row r="43" spans="1:41" x14ac:dyDescent="0.5">
      <c r="A43" s="220"/>
      <c r="B43" s="180"/>
      <c r="E43" s="404" t="s">
        <v>74</v>
      </c>
      <c r="F43" s="404"/>
      <c r="G43" s="404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  <c r="T43" s="404"/>
      <c r="U43" s="404"/>
      <c r="V43" s="404"/>
      <c r="W43" s="404"/>
      <c r="X43" s="404"/>
      <c r="Y43" s="404"/>
    </row>
    <row r="44" spans="1:41" x14ac:dyDescent="0.5">
      <c r="A44" s="210" t="s">
        <v>203</v>
      </c>
      <c r="B44" s="219"/>
      <c r="E44" s="165"/>
      <c r="F44" s="165"/>
      <c r="G44" s="165"/>
      <c r="H44" s="165"/>
      <c r="I44" s="165"/>
      <c r="J44" s="165"/>
      <c r="K44" s="166"/>
      <c r="L44" s="167"/>
      <c r="M44" s="168"/>
      <c r="N44" s="144"/>
      <c r="O44" s="168"/>
      <c r="P44" s="144"/>
      <c r="Q44" s="144"/>
      <c r="R44" s="144"/>
      <c r="S44" s="168"/>
      <c r="T44" s="144"/>
      <c r="U44" s="169"/>
      <c r="V44" s="170"/>
      <c r="W44" s="166"/>
      <c r="X44" s="167"/>
      <c r="Y44" s="18"/>
    </row>
    <row r="45" spans="1:41" x14ac:dyDescent="0.5">
      <c r="A45" s="210" t="s">
        <v>215</v>
      </c>
      <c r="B45" s="219"/>
      <c r="E45" s="193">
        <v>591044</v>
      </c>
      <c r="F45" s="298"/>
      <c r="G45" s="193">
        <v>2160859</v>
      </c>
      <c r="H45" s="193">
        <v>0</v>
      </c>
      <c r="I45" s="193">
        <v>59140</v>
      </c>
      <c r="J45" s="193">
        <v>0</v>
      </c>
      <c r="K45" s="193">
        <f>11014502</f>
        <v>11014502</v>
      </c>
      <c r="L45" s="193">
        <v>0</v>
      </c>
      <c r="M45" s="193">
        <v>-33050</v>
      </c>
      <c r="N45" s="193">
        <v>0</v>
      </c>
      <c r="O45" s="193">
        <v>-38558</v>
      </c>
      <c r="P45" s="193">
        <v>0</v>
      </c>
      <c r="Q45" s="193">
        <v>2031</v>
      </c>
      <c r="R45" s="193">
        <v>0</v>
      </c>
      <c r="S45" s="193">
        <f>SUM(M45:Q45)</f>
        <v>-69577</v>
      </c>
      <c r="T45" s="193">
        <v>0</v>
      </c>
      <c r="U45" s="299">
        <f>SUM(E45:K45,S45)</f>
        <v>13755968</v>
      </c>
      <c r="V45" s="193">
        <v>0</v>
      </c>
      <c r="W45" s="193">
        <f>62091</f>
        <v>62091</v>
      </c>
      <c r="X45" s="193"/>
      <c r="Y45" s="198">
        <f>SUM(U45:X45)</f>
        <v>13818059</v>
      </c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</row>
    <row r="46" spans="1:41" x14ac:dyDescent="0.5">
      <c r="A46" s="220"/>
      <c r="B46" s="180"/>
      <c r="E46" s="159"/>
      <c r="F46" s="162"/>
      <c r="G46" s="159"/>
      <c r="H46" s="159"/>
      <c r="I46" s="159"/>
      <c r="J46" s="199"/>
      <c r="K46" s="159"/>
      <c r="L46" s="199"/>
      <c r="M46" s="159"/>
      <c r="N46" s="162"/>
      <c r="O46" s="159"/>
      <c r="P46" s="199"/>
      <c r="Q46" s="159"/>
      <c r="R46" s="199"/>
      <c r="S46" s="159"/>
      <c r="T46" s="162"/>
      <c r="U46" s="159"/>
      <c r="V46" s="199"/>
      <c r="W46" s="159"/>
      <c r="X46" s="199"/>
      <c r="Y46" s="159"/>
    </row>
    <row r="47" spans="1:41" x14ac:dyDescent="0.5">
      <c r="A47" s="220" t="s">
        <v>150</v>
      </c>
      <c r="B47" s="164"/>
      <c r="E47" s="200"/>
      <c r="F47" s="200"/>
      <c r="G47" s="200"/>
      <c r="H47" s="200"/>
      <c r="I47" s="200"/>
      <c r="J47" s="202"/>
      <c r="K47" s="200"/>
      <c r="L47" s="202"/>
      <c r="M47" s="200"/>
      <c r="N47" s="201"/>
      <c r="O47" s="200"/>
      <c r="P47" s="202"/>
      <c r="Q47" s="202"/>
      <c r="R47" s="202"/>
      <c r="S47" s="203"/>
      <c r="T47" s="201"/>
      <c r="U47" s="200"/>
      <c r="V47" s="202"/>
      <c r="W47" s="200"/>
      <c r="X47" s="201"/>
      <c r="Y47" s="201"/>
    </row>
    <row r="48" spans="1:41" x14ac:dyDescent="0.45">
      <c r="A48" s="214" t="s">
        <v>194</v>
      </c>
      <c r="E48" s="236"/>
      <c r="F48" s="236"/>
      <c r="G48" s="236"/>
      <c r="H48" s="236"/>
      <c r="I48" s="233"/>
      <c r="J48" s="243"/>
      <c r="K48" s="236"/>
      <c r="L48" s="243"/>
      <c r="M48" s="233"/>
      <c r="N48" s="236"/>
      <c r="O48" s="233"/>
      <c r="P48" s="243"/>
      <c r="Q48" s="236"/>
      <c r="R48" s="243"/>
      <c r="S48" s="233"/>
      <c r="T48" s="236"/>
      <c r="U48" s="236"/>
      <c r="V48" s="243"/>
      <c r="W48" s="236"/>
      <c r="X48" s="243"/>
      <c r="Y48" s="236"/>
    </row>
    <row r="49" spans="1:26" hidden="1" x14ac:dyDescent="0.45">
      <c r="A49" s="216" t="s">
        <v>158</v>
      </c>
      <c r="C49" s="217"/>
      <c r="E49" s="234"/>
      <c r="F49" s="234"/>
      <c r="G49" s="234"/>
      <c r="H49" s="234"/>
      <c r="I49" s="233"/>
      <c r="J49" s="241"/>
      <c r="K49" s="233"/>
      <c r="L49" s="241"/>
      <c r="M49" s="233"/>
      <c r="N49" s="234"/>
      <c r="O49" s="233"/>
      <c r="P49" s="241"/>
      <c r="Q49" s="233"/>
      <c r="R49" s="241"/>
      <c r="S49" s="233">
        <f>SUM(M49:Q49)</f>
        <v>0</v>
      </c>
      <c r="T49" s="234"/>
      <c r="U49" s="234">
        <f>SUM(E49:K49,S49)</f>
        <v>0</v>
      </c>
      <c r="V49" s="241"/>
      <c r="W49" s="234"/>
      <c r="X49" s="241"/>
      <c r="Y49" s="234">
        <f>SUM(U49:W49)</f>
        <v>0</v>
      </c>
    </row>
    <row r="50" spans="1:26" hidden="1" x14ac:dyDescent="0.45">
      <c r="A50" s="216" t="s">
        <v>159</v>
      </c>
      <c r="C50" s="217"/>
      <c r="E50" s="233"/>
      <c r="F50" s="233"/>
      <c r="G50" s="233"/>
      <c r="H50" s="234"/>
      <c r="I50" s="233"/>
      <c r="J50" s="241"/>
      <c r="K50" s="233"/>
      <c r="L50" s="241"/>
      <c r="M50" s="233"/>
      <c r="N50" s="234"/>
      <c r="O50" s="233"/>
      <c r="P50" s="241"/>
      <c r="Q50" s="233"/>
      <c r="R50" s="241"/>
      <c r="S50" s="233">
        <f>SUM(M50:Q50)</f>
        <v>0</v>
      </c>
      <c r="T50" s="234"/>
      <c r="U50" s="234">
        <f>SUM(E50:K50,S50)</f>
        <v>0</v>
      </c>
      <c r="V50" s="241"/>
      <c r="W50" s="234"/>
      <c r="X50" s="241"/>
      <c r="Y50" s="234">
        <f>SUM(U50:W50)</f>
        <v>0</v>
      </c>
    </row>
    <row r="51" spans="1:26" x14ac:dyDescent="0.45">
      <c r="A51" s="216" t="s">
        <v>144</v>
      </c>
      <c r="C51" s="217">
        <v>9</v>
      </c>
      <c r="E51" s="264">
        <v>0</v>
      </c>
      <c r="F51" s="262"/>
      <c r="G51" s="264">
        <v>0</v>
      </c>
      <c r="H51" s="257"/>
      <c r="I51" s="264">
        <v>0</v>
      </c>
      <c r="J51" s="258"/>
      <c r="K51" s="265">
        <v>0</v>
      </c>
      <c r="L51" s="258"/>
      <c r="M51" s="264">
        <v>0</v>
      </c>
      <c r="N51" s="262"/>
      <c r="O51" s="264">
        <v>0</v>
      </c>
      <c r="P51" s="258"/>
      <c r="Q51" s="264">
        <v>0</v>
      </c>
      <c r="R51" s="258"/>
      <c r="S51" s="264">
        <f>SUM(M51:Q51)</f>
        <v>0</v>
      </c>
      <c r="T51" s="257"/>
      <c r="U51" s="264">
        <f>SUM(E51:K51,S51)</f>
        <v>0</v>
      </c>
      <c r="V51" s="258"/>
      <c r="W51" s="265">
        <v>-5040</v>
      </c>
      <c r="X51" s="258"/>
      <c r="Y51" s="265">
        <f>SUM(U51:W51)</f>
        <v>-5040</v>
      </c>
    </row>
    <row r="52" spans="1:26" x14ac:dyDescent="0.45">
      <c r="A52" s="214" t="s">
        <v>195</v>
      </c>
      <c r="E52" s="239">
        <f>SUM(E49:E51)</f>
        <v>0</v>
      </c>
      <c r="F52" s="236"/>
      <c r="G52" s="239">
        <f>SUM(G49:G51)</f>
        <v>0</v>
      </c>
      <c r="H52" s="237"/>
      <c r="I52" s="239">
        <f>SUM(I49:I51)</f>
        <v>0</v>
      </c>
      <c r="J52" s="243"/>
      <c r="K52" s="270">
        <f>SUM(K49:K51)</f>
        <v>0</v>
      </c>
      <c r="L52" s="243"/>
      <c r="M52" s="239">
        <f>SUM(M49:M51)</f>
        <v>0</v>
      </c>
      <c r="N52" s="237"/>
      <c r="O52" s="239">
        <f>SUM(O49:O51)</f>
        <v>0</v>
      </c>
      <c r="P52" s="243"/>
      <c r="Q52" s="239">
        <f>SUM(Q49:Q51)</f>
        <v>0</v>
      </c>
      <c r="R52" s="243"/>
      <c r="S52" s="239">
        <f>SUM(S49:S51)</f>
        <v>0</v>
      </c>
      <c r="T52" s="236"/>
      <c r="U52" s="270">
        <f>SUM(U49:U51)</f>
        <v>0</v>
      </c>
      <c r="V52" s="243"/>
      <c r="W52" s="270">
        <f>SUM(W49:W51)</f>
        <v>-5040</v>
      </c>
      <c r="X52" s="236"/>
      <c r="Y52" s="270">
        <f>SUM(Y49:Y51)</f>
        <v>-5040</v>
      </c>
    </row>
    <row r="53" spans="1:26" x14ac:dyDescent="0.45">
      <c r="A53" s="220" t="s">
        <v>105</v>
      </c>
      <c r="E53" s="235">
        <f>E52</f>
        <v>0</v>
      </c>
      <c r="F53" s="236"/>
      <c r="G53" s="235">
        <f>G52</f>
        <v>0</v>
      </c>
      <c r="H53" s="237"/>
      <c r="I53" s="235">
        <f>I52</f>
        <v>0</v>
      </c>
      <c r="J53" s="243"/>
      <c r="K53" s="270">
        <f>K52</f>
        <v>0</v>
      </c>
      <c r="L53" s="243"/>
      <c r="M53" s="235">
        <f>M52</f>
        <v>0</v>
      </c>
      <c r="N53" s="237"/>
      <c r="O53" s="239">
        <f>O52</f>
        <v>0</v>
      </c>
      <c r="P53" s="243"/>
      <c r="Q53" s="239">
        <f>Q52</f>
        <v>0</v>
      </c>
      <c r="R53" s="243"/>
      <c r="S53" s="239">
        <f>S52</f>
        <v>0</v>
      </c>
      <c r="T53" s="236"/>
      <c r="U53" s="271">
        <f>U52</f>
        <v>0</v>
      </c>
      <c r="V53" s="243"/>
      <c r="W53" s="268">
        <f>W52</f>
        <v>-5040</v>
      </c>
      <c r="X53" s="243"/>
      <c r="Y53" s="268">
        <f>Y52</f>
        <v>-5040</v>
      </c>
    </row>
    <row r="54" spans="1:26" x14ac:dyDescent="0.5">
      <c r="A54" s="216"/>
      <c r="B54" s="180"/>
      <c r="E54" s="240"/>
      <c r="F54" s="254"/>
      <c r="G54" s="240"/>
      <c r="H54" s="240"/>
      <c r="I54" s="240"/>
      <c r="J54" s="234"/>
      <c r="K54" s="240"/>
      <c r="L54" s="234"/>
      <c r="M54" s="240"/>
      <c r="N54" s="234"/>
      <c r="O54" s="236"/>
      <c r="P54" s="234"/>
      <c r="Q54" s="234"/>
      <c r="R54" s="234"/>
      <c r="S54" s="234"/>
      <c r="T54" s="234"/>
      <c r="U54" s="240"/>
      <c r="V54" s="234"/>
      <c r="W54" s="240"/>
      <c r="X54" s="234"/>
      <c r="Y54" s="240"/>
    </row>
    <row r="55" spans="1:26" x14ac:dyDescent="0.5">
      <c r="A55" s="220" t="s">
        <v>70</v>
      </c>
      <c r="B55" s="180"/>
      <c r="E55" s="240"/>
      <c r="F55" s="254"/>
      <c r="G55" s="240"/>
      <c r="H55" s="240"/>
      <c r="I55" s="240"/>
      <c r="J55" s="234"/>
      <c r="K55" s="240"/>
      <c r="L55" s="234"/>
      <c r="M55" s="240"/>
      <c r="N55" s="234"/>
      <c r="O55" s="245"/>
      <c r="P55" s="234"/>
      <c r="Q55" s="234"/>
      <c r="R55" s="234"/>
      <c r="S55" s="234"/>
      <c r="T55" s="234"/>
      <c r="U55" s="240"/>
      <c r="V55" s="234"/>
      <c r="W55" s="245"/>
      <c r="X55" s="234"/>
      <c r="Y55" s="240"/>
    </row>
    <row r="56" spans="1:26" x14ac:dyDescent="0.45">
      <c r="A56" s="216" t="s">
        <v>71</v>
      </c>
      <c r="B56" s="180"/>
      <c r="E56" s="233">
        <v>0</v>
      </c>
      <c r="F56" s="234"/>
      <c r="G56" s="233">
        <v>0</v>
      </c>
      <c r="H56" s="233"/>
      <c r="I56" s="233">
        <v>0</v>
      </c>
      <c r="J56" s="234"/>
      <c r="K56" s="257">
        <f>'PL 6-7 '!D48</f>
        <v>229809</v>
      </c>
      <c r="L56" s="257"/>
      <c r="M56" s="233">
        <v>0</v>
      </c>
      <c r="N56" s="234"/>
      <c r="O56" s="233">
        <v>0</v>
      </c>
      <c r="P56" s="233"/>
      <c r="Q56" s="233">
        <v>0</v>
      </c>
      <c r="R56" s="234"/>
      <c r="S56" s="262">
        <f>SUM(M56:Q56)</f>
        <v>0</v>
      </c>
      <c r="T56" s="257"/>
      <c r="U56" s="257">
        <f>SUM(E56:K56,S56)</f>
        <v>229809</v>
      </c>
      <c r="V56" s="257"/>
      <c r="W56" s="257">
        <f>'PL 6-7 '!D54</f>
        <v>6323</v>
      </c>
      <c r="X56" s="257"/>
      <c r="Y56" s="257">
        <f>SUM(U56:W56)</f>
        <v>236132</v>
      </c>
    </row>
    <row r="57" spans="1:26" x14ac:dyDescent="0.45">
      <c r="A57" s="216" t="s">
        <v>72</v>
      </c>
      <c r="B57" s="180"/>
      <c r="E57" s="233">
        <v>0</v>
      </c>
      <c r="F57" s="234"/>
      <c r="G57" s="233">
        <v>0</v>
      </c>
      <c r="H57" s="233"/>
      <c r="I57" s="233">
        <v>0</v>
      </c>
      <c r="J57" s="234"/>
      <c r="K57" s="262">
        <v>0</v>
      </c>
      <c r="L57" s="257"/>
      <c r="M57" s="272">
        <f>'PL 6-7 '!D35</f>
        <v>863</v>
      </c>
      <c r="N57" s="234"/>
      <c r="O57" s="238">
        <v>0</v>
      </c>
      <c r="P57" s="241"/>
      <c r="Q57" s="238">
        <v>0</v>
      </c>
      <c r="R57" s="234"/>
      <c r="S57" s="272">
        <f>SUM(M57:Q57)</f>
        <v>863</v>
      </c>
      <c r="T57" s="257"/>
      <c r="U57" s="257">
        <f>SUM(E57:K57,S57)</f>
        <v>863</v>
      </c>
      <c r="V57" s="257"/>
      <c r="W57" s="265">
        <v>0</v>
      </c>
      <c r="X57" s="257"/>
      <c r="Y57" s="265">
        <f>SUM(U57:W57)</f>
        <v>863</v>
      </c>
    </row>
    <row r="58" spans="1:26" x14ac:dyDescent="0.45">
      <c r="A58" s="220" t="s">
        <v>73</v>
      </c>
      <c r="B58" s="219"/>
      <c r="C58" s="221"/>
      <c r="D58" s="221"/>
      <c r="E58" s="235">
        <f>SUM(E56:E57)</f>
        <v>0</v>
      </c>
      <c r="F58" s="236"/>
      <c r="G58" s="235">
        <f>SUM(G56:G57)</f>
        <v>0</v>
      </c>
      <c r="H58" s="237"/>
      <c r="I58" s="235">
        <f>SUM(I56:I57)</f>
        <v>0</v>
      </c>
      <c r="J58" s="236"/>
      <c r="K58" s="269">
        <f>SUM(K56:K57)</f>
        <v>229809</v>
      </c>
      <c r="L58" s="206"/>
      <c r="M58" s="273">
        <f>SUM(M56:M57)</f>
        <v>863</v>
      </c>
      <c r="N58" s="236"/>
      <c r="O58" s="235">
        <f>SUM(O56:O57)</f>
        <v>0</v>
      </c>
      <c r="P58" s="243"/>
      <c r="Q58" s="235">
        <f>SUM(Q56:Q57)</f>
        <v>0</v>
      </c>
      <c r="R58" s="236"/>
      <c r="S58" s="273">
        <f>SUM(S56:S57)</f>
        <v>863</v>
      </c>
      <c r="T58" s="206"/>
      <c r="U58" s="269">
        <f>SUM(U56:U57)</f>
        <v>230672</v>
      </c>
      <c r="V58" s="206"/>
      <c r="W58" s="269">
        <f>SUM(W56:W57)</f>
        <v>6323</v>
      </c>
      <c r="X58" s="206"/>
      <c r="Y58" s="269">
        <f>SUM(Y56:Y57)</f>
        <v>236995</v>
      </c>
    </row>
    <row r="59" spans="1:26" ht="21.75" thickBot="1" x14ac:dyDescent="0.55000000000000004">
      <c r="A59" s="210" t="s">
        <v>206</v>
      </c>
      <c r="B59" s="210"/>
      <c r="E59" s="204">
        <f>E45+E53+E58</f>
        <v>591044</v>
      </c>
      <c r="F59" s="205"/>
      <c r="G59" s="204">
        <f>G45+G53+G58</f>
        <v>2160859</v>
      </c>
      <c r="H59" s="198"/>
      <c r="I59" s="204">
        <f>I45+I53+I58</f>
        <v>59140</v>
      </c>
      <c r="J59" s="198"/>
      <c r="K59" s="204">
        <f>K45+K53+K58</f>
        <v>11244311</v>
      </c>
      <c r="L59" s="198"/>
      <c r="M59" s="204">
        <f>M45+M53+M58</f>
        <v>-32187</v>
      </c>
      <c r="N59" s="206"/>
      <c r="O59" s="204">
        <f>O45+O53+O58</f>
        <v>-38558</v>
      </c>
      <c r="P59" s="206"/>
      <c r="Q59" s="204">
        <f>Q45+Q53+Q58</f>
        <v>2031</v>
      </c>
      <c r="R59" s="206"/>
      <c r="S59" s="204">
        <f>S45+S53+S58</f>
        <v>-68714</v>
      </c>
      <c r="T59" s="198"/>
      <c r="U59" s="204">
        <f>U45+U53+U58</f>
        <v>13986640</v>
      </c>
      <c r="V59" s="198"/>
      <c r="W59" s="204">
        <f>W45+W53+W58</f>
        <v>63374</v>
      </c>
      <c r="X59" s="198"/>
      <c r="Y59" s="204">
        <f>Y45+Y53+Y58</f>
        <v>14050014</v>
      </c>
      <c r="Z59" s="323">
        <f>Y59-'BS-3-5'!D87</f>
        <v>0</v>
      </c>
    </row>
    <row r="60" spans="1:26" ht="21.75" thickTop="1" x14ac:dyDescent="0.5">
      <c r="O60" s="148"/>
      <c r="Q60" s="143"/>
      <c r="V60" s="149"/>
      <c r="W60" s="150"/>
      <c r="X60" s="150"/>
    </row>
    <row r="62" spans="1:26" x14ac:dyDescent="0.5">
      <c r="F62" s="143"/>
      <c r="H62" s="143"/>
      <c r="J62" s="143"/>
      <c r="L62" s="143"/>
      <c r="N62" s="143"/>
      <c r="P62" s="143"/>
      <c r="Q62" s="143"/>
      <c r="R62" s="143"/>
      <c r="T62" s="143"/>
      <c r="V62" s="143"/>
      <c r="X62" s="143"/>
      <c r="Y62" s="143"/>
    </row>
  </sheetData>
  <mergeCells count="8">
    <mergeCell ref="M5:S5"/>
    <mergeCell ref="E13:Y13"/>
    <mergeCell ref="E4:Y4"/>
    <mergeCell ref="E43:Y43"/>
    <mergeCell ref="M35:S35"/>
    <mergeCell ref="I39:K39"/>
    <mergeCell ref="E34:Z34"/>
    <mergeCell ref="I9:K9"/>
  </mergeCells>
  <pageMargins left="0.8" right="0.8" top="0.48" bottom="0.5" header="0.5" footer="0.5"/>
  <pageSetup paperSize="9" scale="53" firstPageNumber="8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New,Regular"หมายเหตุประกอบงบการเงินเป็นส่วนหนึ่งของงบการเงินระหว่างกาลนี้
    &amp;C&amp;"Angsana New,Regular"&amp;P</oddFooter>
  </headerFooter>
  <rowBreaks count="1" manualBreakCount="1">
    <brk id="30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showGridLines="0" view="pageBreakPreview" topLeftCell="A31" zoomScale="70" zoomScaleNormal="90" zoomScaleSheetLayoutView="70" workbookViewId="0">
      <selection activeCell="A7" sqref="A7"/>
    </sheetView>
  </sheetViews>
  <sheetFormatPr defaultColWidth="10.7109375" defaultRowHeight="21" x14ac:dyDescent="0.5"/>
  <cols>
    <col min="1" max="1" width="54.42578125" style="150" bestFit="1" customWidth="1"/>
    <col min="2" max="2" width="9.85546875" style="150" customWidth="1"/>
    <col min="3" max="3" width="1.85546875" style="150" customWidth="1"/>
    <col min="4" max="4" width="17.85546875" style="171" hidden="1" customWidth="1"/>
    <col min="5" max="5" width="1.85546875" style="143" hidden="1" customWidth="1"/>
    <col min="6" max="6" width="18" style="143" customWidth="1"/>
    <col min="7" max="7" width="1.85546875" style="143" customWidth="1"/>
    <col min="8" max="8" width="18" style="143" customWidth="1"/>
    <col min="9" max="9" width="1.85546875" style="143" customWidth="1"/>
    <col min="10" max="10" width="18" style="143" customWidth="1"/>
    <col min="11" max="11" width="1.85546875" style="143" customWidth="1"/>
    <col min="12" max="12" width="17.85546875" style="143" customWidth="1"/>
    <col min="13" max="13" width="1.85546875" style="143" customWidth="1"/>
    <col min="14" max="14" width="18" style="143" customWidth="1"/>
    <col min="15" max="15" width="1.85546875" style="150" customWidth="1"/>
    <col min="16" max="16" width="17.85546875" style="150" customWidth="1"/>
    <col min="17" max="17" width="7.42578125" style="150" customWidth="1"/>
    <col min="18" max="18" width="12.7109375" style="150" customWidth="1"/>
    <col min="19" max="16384" width="10.7109375" style="150"/>
  </cols>
  <sheetData>
    <row r="1" spans="1:16" ht="23.25" x14ac:dyDescent="0.5">
      <c r="A1" s="15" t="s">
        <v>93</v>
      </c>
      <c r="B1" s="207"/>
      <c r="C1" s="207"/>
      <c r="D1" s="172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6" ht="23.25" x14ac:dyDescent="0.5">
      <c r="A2" s="16" t="s">
        <v>180</v>
      </c>
      <c r="B2" s="208"/>
      <c r="C2" s="208"/>
      <c r="D2" s="172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16" ht="23.25" x14ac:dyDescent="0.5">
      <c r="A3" s="16"/>
      <c r="B3" s="208"/>
      <c r="C3" s="208"/>
      <c r="D3" s="172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16" x14ac:dyDescent="0.5">
      <c r="B4" s="175"/>
      <c r="C4" s="175"/>
      <c r="D4" s="409" t="s">
        <v>31</v>
      </c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</row>
    <row r="5" spans="1:16" x14ac:dyDescent="0.5">
      <c r="D5" s="175"/>
      <c r="E5" s="175"/>
      <c r="F5" s="171"/>
      <c r="G5" s="312"/>
      <c r="H5" s="312"/>
      <c r="I5" s="312"/>
      <c r="J5" s="312"/>
      <c r="K5" s="312"/>
      <c r="L5" s="312"/>
      <c r="M5" s="312"/>
      <c r="N5" s="107" t="s">
        <v>134</v>
      </c>
      <c r="O5" s="312"/>
      <c r="P5" s="312"/>
    </row>
    <row r="6" spans="1:16" x14ac:dyDescent="0.5">
      <c r="D6" s="175"/>
      <c r="E6" s="175"/>
      <c r="F6" s="174"/>
      <c r="G6" s="107"/>
      <c r="H6" s="107"/>
      <c r="I6" s="107"/>
      <c r="J6" s="408" t="s">
        <v>26</v>
      </c>
      <c r="K6" s="408"/>
      <c r="L6" s="408"/>
      <c r="M6" s="107"/>
      <c r="N6" s="311" t="s">
        <v>8</v>
      </c>
    </row>
    <row r="7" spans="1:16" x14ac:dyDescent="0.5">
      <c r="D7" s="175"/>
      <c r="E7" s="175"/>
      <c r="F7" s="174"/>
      <c r="G7" s="107"/>
      <c r="H7" s="174"/>
      <c r="I7" s="107"/>
      <c r="J7" s="107"/>
      <c r="K7" s="148"/>
      <c r="L7" s="148"/>
      <c r="M7" s="107"/>
      <c r="N7" s="107" t="s">
        <v>100</v>
      </c>
    </row>
    <row r="8" spans="1:16" x14ac:dyDescent="0.5">
      <c r="A8" s="175"/>
      <c r="D8" s="175"/>
      <c r="E8" s="175"/>
      <c r="F8" s="174" t="s">
        <v>173</v>
      </c>
      <c r="G8" s="176"/>
      <c r="H8" s="107" t="s">
        <v>14</v>
      </c>
      <c r="I8" s="176"/>
      <c r="J8" s="107" t="s">
        <v>112</v>
      </c>
      <c r="K8" s="176"/>
      <c r="L8" s="107"/>
      <c r="M8" s="176"/>
      <c r="N8" s="107" t="s">
        <v>101</v>
      </c>
      <c r="P8" s="11" t="s">
        <v>127</v>
      </c>
    </row>
    <row r="9" spans="1:16" x14ac:dyDescent="0.45">
      <c r="A9" s="175"/>
      <c r="D9" s="303" t="s">
        <v>1</v>
      </c>
      <c r="E9" s="209"/>
      <c r="F9" s="174" t="s">
        <v>15</v>
      </c>
      <c r="G9" s="107"/>
      <c r="H9" s="107" t="s">
        <v>16</v>
      </c>
      <c r="I9" s="107"/>
      <c r="J9" s="107" t="s">
        <v>59</v>
      </c>
      <c r="K9" s="107"/>
      <c r="L9" s="107" t="s">
        <v>20</v>
      </c>
      <c r="M9" s="107"/>
      <c r="N9" s="107" t="s">
        <v>102</v>
      </c>
      <c r="P9" s="12" t="s">
        <v>128</v>
      </c>
    </row>
    <row r="10" spans="1:16" x14ac:dyDescent="0.5">
      <c r="A10" s="175"/>
      <c r="B10" s="171"/>
      <c r="C10" s="209"/>
      <c r="D10" s="407" t="s">
        <v>74</v>
      </c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7"/>
      <c r="P10" s="407"/>
    </row>
    <row r="11" spans="1:16" x14ac:dyDescent="0.5">
      <c r="A11" s="308" t="s">
        <v>202</v>
      </c>
      <c r="B11" s="174"/>
      <c r="C11" s="209"/>
      <c r="D11" s="174"/>
      <c r="E11" s="175"/>
      <c r="F11" s="177"/>
      <c r="G11" s="175"/>
      <c r="H11" s="175"/>
      <c r="I11" s="175"/>
      <c r="J11" s="175"/>
      <c r="K11" s="175"/>
      <c r="L11" s="175"/>
      <c r="M11" s="175"/>
      <c r="P11" s="175"/>
    </row>
    <row r="12" spans="1:16" x14ac:dyDescent="0.5">
      <c r="A12" s="308" t="s">
        <v>178</v>
      </c>
      <c r="D12" s="211"/>
      <c r="E12" s="212"/>
      <c r="F12" s="181">
        <v>591044</v>
      </c>
      <c r="G12" s="182"/>
      <c r="H12" s="181">
        <v>2160859</v>
      </c>
      <c r="I12" s="182"/>
      <c r="J12" s="181">
        <v>59140</v>
      </c>
      <c r="K12" s="182"/>
      <c r="L12" s="181">
        <v>7992046</v>
      </c>
      <c r="M12" s="182"/>
      <c r="N12" s="183">
        <v>1001</v>
      </c>
      <c r="P12" s="184">
        <f>SUM(F12:N12)</f>
        <v>10804090</v>
      </c>
    </row>
    <row r="13" spans="1:16" x14ac:dyDescent="0.5">
      <c r="A13" s="179"/>
      <c r="D13" s="213"/>
      <c r="E13" s="180"/>
      <c r="F13" s="185"/>
      <c r="G13" s="148"/>
      <c r="H13" s="185"/>
      <c r="I13" s="148"/>
      <c r="J13" s="185"/>
      <c r="K13" s="148"/>
      <c r="L13" s="185"/>
      <c r="M13" s="148"/>
      <c r="N13" s="185"/>
      <c r="P13" s="185"/>
    </row>
    <row r="14" spans="1:16" hidden="1" x14ac:dyDescent="0.5">
      <c r="A14" s="210" t="s">
        <v>150</v>
      </c>
      <c r="D14" s="213"/>
      <c r="E14" s="164"/>
      <c r="F14" s="185"/>
      <c r="G14" s="148"/>
      <c r="H14" s="185"/>
      <c r="I14" s="148"/>
      <c r="J14" s="148"/>
      <c r="K14" s="148"/>
      <c r="L14" s="148"/>
      <c r="O14" s="148"/>
      <c r="P14" s="148"/>
    </row>
    <row r="15" spans="1:16" hidden="1" x14ac:dyDescent="0.5">
      <c r="A15" s="214" t="s">
        <v>192</v>
      </c>
      <c r="D15" s="213"/>
      <c r="E15" s="215"/>
      <c r="F15" s="185"/>
      <c r="H15" s="185"/>
      <c r="O15" s="143"/>
      <c r="P15" s="143"/>
    </row>
    <row r="16" spans="1:16" hidden="1" x14ac:dyDescent="0.5">
      <c r="A16" s="216" t="s">
        <v>158</v>
      </c>
      <c r="D16" s="217"/>
      <c r="E16" s="215"/>
      <c r="F16" s="185"/>
      <c r="H16" s="185"/>
      <c r="J16" s="245"/>
      <c r="K16" s="244"/>
      <c r="L16" s="245"/>
      <c r="M16" s="244"/>
      <c r="N16" s="245"/>
      <c r="O16" s="143"/>
      <c r="P16" s="185">
        <f>SUM(F16:N16)</f>
        <v>0</v>
      </c>
    </row>
    <row r="17" spans="1:16" hidden="1" x14ac:dyDescent="0.5">
      <c r="A17" s="216" t="s">
        <v>159</v>
      </c>
      <c r="D17" s="217"/>
      <c r="E17" s="215"/>
      <c r="F17" s="245"/>
      <c r="H17" s="185"/>
      <c r="J17" s="245"/>
      <c r="K17" s="244"/>
      <c r="L17" s="245"/>
      <c r="M17" s="244"/>
      <c r="N17" s="245"/>
      <c r="O17" s="143"/>
      <c r="P17" s="185">
        <f>SUM(F17:N17)</f>
        <v>0</v>
      </c>
    </row>
    <row r="18" spans="1:16" hidden="1" x14ac:dyDescent="0.45">
      <c r="A18" s="179" t="s">
        <v>144</v>
      </c>
      <c r="D18" s="217">
        <v>9</v>
      </c>
      <c r="E18" s="78"/>
      <c r="F18" s="245"/>
      <c r="G18" s="186"/>
      <c r="H18" s="245"/>
      <c r="I18" s="186"/>
      <c r="J18" s="245"/>
      <c r="K18" s="248"/>
      <c r="L18" s="187"/>
      <c r="M18" s="244"/>
      <c r="N18" s="245"/>
      <c r="O18" s="186"/>
      <c r="P18" s="313">
        <f>SUM(F18:N18)</f>
        <v>0</v>
      </c>
    </row>
    <row r="19" spans="1:16" hidden="1" x14ac:dyDescent="0.45">
      <c r="A19" s="214" t="s">
        <v>193</v>
      </c>
      <c r="D19" s="219"/>
      <c r="E19" s="219"/>
      <c r="F19" s="188">
        <f>SUM(F16:F18)</f>
        <v>0</v>
      </c>
      <c r="G19" s="189"/>
      <c r="H19" s="188">
        <f>SUM(H16:H18)</f>
        <v>0</v>
      </c>
      <c r="I19" s="189"/>
      <c r="J19" s="246">
        <f>SUM(J16:J18)</f>
        <v>0</v>
      </c>
      <c r="K19" s="247"/>
      <c r="L19" s="191">
        <f>SUM(L16:L18)</f>
        <v>0</v>
      </c>
      <c r="M19" s="244"/>
      <c r="N19" s="246">
        <f>SUM(N16:N18)</f>
        <v>0</v>
      </c>
      <c r="O19" s="189"/>
      <c r="P19" s="190">
        <f>SUM(P16:P18)</f>
        <v>0</v>
      </c>
    </row>
    <row r="20" spans="1:16" hidden="1" x14ac:dyDescent="0.45">
      <c r="A20" s="220" t="s">
        <v>105</v>
      </c>
      <c r="D20" s="219"/>
      <c r="E20" s="219"/>
      <c r="F20" s="188">
        <f>F19</f>
        <v>0</v>
      </c>
      <c r="G20" s="189"/>
      <c r="H20" s="188">
        <f>H19</f>
        <v>0</v>
      </c>
      <c r="I20" s="189"/>
      <c r="J20" s="246">
        <f>J19</f>
        <v>0</v>
      </c>
      <c r="K20" s="247"/>
      <c r="L20" s="191">
        <f>L19</f>
        <v>0</v>
      </c>
      <c r="M20" s="244"/>
      <c r="N20" s="246">
        <f>N19</f>
        <v>0</v>
      </c>
      <c r="O20" s="189"/>
      <c r="P20" s="314">
        <f>P19</f>
        <v>0</v>
      </c>
    </row>
    <row r="21" spans="1:16" hidden="1" x14ac:dyDescent="0.5">
      <c r="A21" s="218"/>
      <c r="D21" s="219"/>
      <c r="E21" s="219"/>
      <c r="F21" s="181"/>
      <c r="G21" s="189"/>
      <c r="H21" s="181"/>
      <c r="I21" s="189"/>
      <c r="J21" s="192"/>
      <c r="K21" s="189"/>
      <c r="L21" s="193"/>
      <c r="N21" s="194"/>
      <c r="O21" s="189"/>
      <c r="P21" s="193"/>
    </row>
    <row r="22" spans="1:16" x14ac:dyDescent="0.5">
      <c r="A22" s="210" t="s">
        <v>70</v>
      </c>
      <c r="D22" s="180"/>
      <c r="E22" s="180"/>
      <c r="F22" s="171"/>
      <c r="H22" s="171"/>
      <c r="J22" s="181"/>
      <c r="P22" s="143"/>
    </row>
    <row r="23" spans="1:16" x14ac:dyDescent="0.5">
      <c r="A23" s="179" t="s">
        <v>71</v>
      </c>
      <c r="D23" s="180"/>
      <c r="E23" s="180"/>
      <c r="F23" s="242">
        <v>0</v>
      </c>
      <c r="G23" s="245"/>
      <c r="H23" s="242">
        <v>0</v>
      </c>
      <c r="I23" s="245"/>
      <c r="J23" s="242">
        <v>0</v>
      </c>
      <c r="K23" s="195"/>
      <c r="L23" s="187">
        <f>'PL 6-7 '!J48</f>
        <v>162760</v>
      </c>
      <c r="M23" s="195"/>
      <c r="N23" s="242">
        <v>0</v>
      </c>
      <c r="P23" s="187">
        <f>SUM(H23:N23)</f>
        <v>162760</v>
      </c>
    </row>
    <row r="24" spans="1:16" x14ac:dyDescent="0.5">
      <c r="A24" s="210" t="s">
        <v>73</v>
      </c>
      <c r="D24" s="219"/>
      <c r="E24" s="219"/>
      <c r="F24" s="246">
        <f>SUM(F23:F23)</f>
        <v>0</v>
      </c>
      <c r="G24" s="247"/>
      <c r="H24" s="246">
        <f>SUM(H23:H23)</f>
        <v>0</v>
      </c>
      <c r="I24" s="247"/>
      <c r="J24" s="246">
        <f>SUM(J23:J23)</f>
        <v>0</v>
      </c>
      <c r="K24" s="189"/>
      <c r="L24" s="190">
        <f>SUM(L23:L23)</f>
        <v>162760</v>
      </c>
      <c r="M24" s="189"/>
      <c r="N24" s="246">
        <f>SUM(N23:N23)</f>
        <v>0</v>
      </c>
      <c r="P24" s="190">
        <f>SUM(P23:P23)</f>
        <v>162760</v>
      </c>
    </row>
    <row r="25" spans="1:16" x14ac:dyDescent="0.5">
      <c r="A25" s="210"/>
      <c r="D25" s="219"/>
      <c r="E25" s="219"/>
      <c r="F25" s="196"/>
      <c r="G25" s="189"/>
      <c r="H25" s="196"/>
      <c r="I25" s="189"/>
      <c r="J25" s="196"/>
      <c r="K25" s="189"/>
      <c r="L25" s="181"/>
      <c r="M25" s="189"/>
      <c r="P25" s="181"/>
    </row>
    <row r="26" spans="1:16" ht="21.75" thickBot="1" x14ac:dyDescent="0.55000000000000004">
      <c r="A26" s="308" t="s">
        <v>205</v>
      </c>
      <c r="D26" s="210"/>
      <c r="E26" s="210"/>
      <c r="F26" s="197">
        <f>F12+F20+F24</f>
        <v>591044</v>
      </c>
      <c r="G26" s="189"/>
      <c r="H26" s="197">
        <f>H12+H20+H24</f>
        <v>2160859</v>
      </c>
      <c r="I26" s="189"/>
      <c r="J26" s="197">
        <f>J12+J20+J24</f>
        <v>59140</v>
      </c>
      <c r="K26" s="189"/>
      <c r="L26" s="197">
        <f>L12+L20+L24</f>
        <v>8154806</v>
      </c>
      <c r="M26" s="189"/>
      <c r="N26" s="197">
        <f>N12+N20+N24</f>
        <v>1001</v>
      </c>
      <c r="P26" s="197">
        <f>P12+P20+P24</f>
        <v>10966850</v>
      </c>
    </row>
    <row r="27" spans="1:16" ht="21.75" thickTop="1" x14ac:dyDescent="0.5"/>
    <row r="28" spans="1:16" ht="23.25" x14ac:dyDescent="0.5">
      <c r="A28" s="15" t="s">
        <v>93</v>
      </c>
      <c r="D28" s="207"/>
      <c r="E28" s="207"/>
      <c r="F28" s="172"/>
      <c r="G28" s="173"/>
      <c r="H28" s="173"/>
      <c r="I28" s="173"/>
      <c r="J28" s="173"/>
      <c r="K28" s="173"/>
      <c r="L28" s="173"/>
      <c r="M28" s="173"/>
      <c r="N28" s="173"/>
    </row>
    <row r="29" spans="1:16" ht="23.25" x14ac:dyDescent="0.5">
      <c r="A29" s="16" t="s">
        <v>180</v>
      </c>
      <c r="D29" s="208"/>
      <c r="E29" s="208"/>
      <c r="F29" s="172"/>
      <c r="G29" s="173"/>
      <c r="H29" s="173"/>
      <c r="I29" s="173"/>
      <c r="J29" s="173"/>
      <c r="K29" s="173"/>
      <c r="L29" s="173"/>
      <c r="M29" s="173"/>
      <c r="N29" s="173"/>
    </row>
    <row r="30" spans="1:16" ht="23.25" x14ac:dyDescent="0.5">
      <c r="A30" s="16"/>
      <c r="D30" s="208"/>
      <c r="E30" s="208"/>
      <c r="F30" s="172"/>
      <c r="G30" s="173"/>
      <c r="H30" s="173"/>
      <c r="I30" s="173"/>
      <c r="J30" s="173"/>
      <c r="K30" s="173"/>
      <c r="L30" s="173"/>
      <c r="M30" s="173"/>
      <c r="N30" s="173"/>
    </row>
    <row r="31" spans="1:16" x14ac:dyDescent="0.5">
      <c r="D31" s="175"/>
      <c r="E31" s="175"/>
      <c r="F31" s="409" t="s">
        <v>31</v>
      </c>
      <c r="G31" s="409"/>
      <c r="H31" s="409"/>
      <c r="I31" s="409"/>
      <c r="J31" s="409"/>
      <c r="K31" s="409"/>
      <c r="L31" s="409"/>
      <c r="M31" s="409"/>
      <c r="N31" s="409"/>
      <c r="O31" s="409"/>
      <c r="P31" s="409"/>
    </row>
    <row r="32" spans="1:16" x14ac:dyDescent="0.5">
      <c r="D32" s="175"/>
      <c r="E32" s="175"/>
      <c r="F32" s="171"/>
      <c r="G32" s="223"/>
      <c r="H32" s="223"/>
      <c r="I32" s="223"/>
      <c r="J32" s="223"/>
      <c r="K32" s="223"/>
      <c r="L32" s="223"/>
      <c r="M32" s="223"/>
      <c r="N32" s="107" t="s">
        <v>134</v>
      </c>
      <c r="O32" s="223"/>
      <c r="P32" s="223"/>
    </row>
    <row r="33" spans="1:16" x14ac:dyDescent="0.5">
      <c r="D33" s="175"/>
      <c r="E33" s="175"/>
      <c r="F33" s="174"/>
      <c r="G33" s="107"/>
      <c r="H33" s="107"/>
      <c r="I33" s="107"/>
      <c r="J33" s="408" t="s">
        <v>26</v>
      </c>
      <c r="K33" s="408"/>
      <c r="L33" s="408"/>
      <c r="M33" s="107"/>
      <c r="N33" s="224" t="s">
        <v>8</v>
      </c>
    </row>
    <row r="34" spans="1:16" x14ac:dyDescent="0.5">
      <c r="D34" s="175"/>
      <c r="E34" s="175"/>
      <c r="F34" s="174"/>
      <c r="G34" s="107"/>
      <c r="H34" s="174"/>
      <c r="I34" s="107"/>
      <c r="J34" s="107"/>
      <c r="K34" s="148"/>
      <c r="L34" s="148"/>
      <c r="M34" s="107"/>
      <c r="N34" s="107" t="s">
        <v>100</v>
      </c>
    </row>
    <row r="35" spans="1:16" x14ac:dyDescent="0.5">
      <c r="A35" s="175"/>
      <c r="D35" s="175"/>
      <c r="E35" s="175"/>
      <c r="F35" s="174" t="s">
        <v>173</v>
      </c>
      <c r="G35" s="176"/>
      <c r="H35" s="107" t="s">
        <v>14</v>
      </c>
      <c r="I35" s="176"/>
      <c r="J35" s="107" t="s">
        <v>112</v>
      </c>
      <c r="K35" s="176"/>
      <c r="L35" s="107"/>
      <c r="M35" s="176"/>
      <c r="N35" s="107" t="s">
        <v>101</v>
      </c>
      <c r="P35" s="11" t="s">
        <v>127</v>
      </c>
    </row>
    <row r="36" spans="1:16" x14ac:dyDescent="0.45">
      <c r="A36" s="175"/>
      <c r="D36" s="303" t="s">
        <v>1</v>
      </c>
      <c r="E36" s="209"/>
      <c r="F36" s="174" t="s">
        <v>15</v>
      </c>
      <c r="G36" s="107"/>
      <c r="H36" s="107" t="s">
        <v>16</v>
      </c>
      <c r="I36" s="107"/>
      <c r="J36" s="107" t="s">
        <v>59</v>
      </c>
      <c r="K36" s="107"/>
      <c r="L36" s="107" t="s">
        <v>20</v>
      </c>
      <c r="M36" s="107"/>
      <c r="N36" s="107" t="s">
        <v>102</v>
      </c>
      <c r="P36" s="12" t="s">
        <v>128</v>
      </c>
    </row>
    <row r="37" spans="1:16" x14ac:dyDescent="0.5">
      <c r="A37" s="175"/>
      <c r="E37" s="209"/>
      <c r="F37" s="407" t="s">
        <v>74</v>
      </c>
      <c r="G37" s="407"/>
      <c r="H37" s="407"/>
      <c r="I37" s="407"/>
      <c r="J37" s="407"/>
      <c r="K37" s="407"/>
      <c r="L37" s="407"/>
      <c r="M37" s="407"/>
      <c r="N37" s="407"/>
      <c r="O37" s="407"/>
      <c r="P37" s="407"/>
    </row>
    <row r="38" spans="1:16" x14ac:dyDescent="0.5">
      <c r="A38" s="308" t="s">
        <v>203</v>
      </c>
      <c r="D38" s="174"/>
      <c r="E38" s="209"/>
      <c r="F38" s="174"/>
      <c r="G38" s="175"/>
      <c r="H38" s="177"/>
      <c r="I38" s="175"/>
      <c r="J38" s="175"/>
      <c r="K38" s="175"/>
      <c r="L38" s="175"/>
      <c r="M38" s="175"/>
      <c r="P38" s="175"/>
    </row>
    <row r="39" spans="1:16" x14ac:dyDescent="0.5">
      <c r="A39" s="308" t="s">
        <v>204</v>
      </c>
      <c r="D39" s="211"/>
      <c r="E39" s="212"/>
      <c r="F39" s="181">
        <v>591044</v>
      </c>
      <c r="G39" s="182"/>
      <c r="H39" s="181">
        <v>2160859</v>
      </c>
      <c r="I39" s="182"/>
      <c r="J39" s="181">
        <v>59140</v>
      </c>
      <c r="K39" s="182"/>
      <c r="L39" s="181">
        <v>8214712</v>
      </c>
      <c r="M39" s="182"/>
      <c r="N39" s="183">
        <v>1001</v>
      </c>
      <c r="P39" s="184">
        <f>SUM(F39:N39)</f>
        <v>11026756</v>
      </c>
    </row>
    <row r="40" spans="1:16" x14ac:dyDescent="0.5">
      <c r="A40" s="179"/>
      <c r="D40" s="213"/>
      <c r="E40" s="180"/>
      <c r="F40" s="185"/>
      <c r="G40" s="148"/>
      <c r="H40" s="185"/>
      <c r="I40" s="148"/>
      <c r="J40" s="185"/>
      <c r="K40" s="148"/>
      <c r="L40" s="185"/>
      <c r="M40" s="148"/>
      <c r="N40" s="185"/>
      <c r="P40" s="185"/>
    </row>
    <row r="41" spans="1:16" hidden="1" x14ac:dyDescent="0.5">
      <c r="A41" s="210" t="s">
        <v>150</v>
      </c>
      <c r="D41" s="213"/>
      <c r="E41" s="164"/>
      <c r="F41" s="185"/>
      <c r="G41" s="148"/>
      <c r="H41" s="185"/>
      <c r="I41" s="148"/>
      <c r="J41" s="148"/>
      <c r="K41" s="148"/>
      <c r="L41" s="148"/>
      <c r="O41" s="148"/>
      <c r="P41" s="148"/>
    </row>
    <row r="42" spans="1:16" hidden="1" x14ac:dyDescent="0.5">
      <c r="A42" s="214" t="s">
        <v>194</v>
      </c>
      <c r="D42" s="213"/>
      <c r="E42" s="215"/>
      <c r="F42" s="185"/>
      <c r="H42" s="185"/>
      <c r="O42" s="143"/>
      <c r="P42" s="143"/>
    </row>
    <row r="43" spans="1:16" hidden="1" x14ac:dyDescent="0.5">
      <c r="A43" s="216" t="s">
        <v>158</v>
      </c>
      <c r="D43" s="217"/>
      <c r="E43" s="215"/>
      <c r="F43" s="245">
        <f>'cet-Conso 8-9'!E49</f>
        <v>0</v>
      </c>
      <c r="G43" s="244"/>
      <c r="H43" s="245">
        <f>'cet-Conso 8-9'!G49</f>
        <v>0</v>
      </c>
      <c r="I43" s="244"/>
      <c r="J43" s="245"/>
      <c r="K43" s="244"/>
      <c r="L43" s="245"/>
      <c r="M43" s="244"/>
      <c r="N43" s="245"/>
      <c r="O43" s="244"/>
      <c r="P43" s="248">
        <f>SUM(F43:N43)</f>
        <v>0</v>
      </c>
    </row>
    <row r="44" spans="1:16" hidden="1" x14ac:dyDescent="0.5">
      <c r="A44" s="216" t="s">
        <v>159</v>
      </c>
      <c r="D44" s="217"/>
      <c r="E44" s="215"/>
      <c r="F44" s="245"/>
      <c r="G44" s="244"/>
      <c r="H44" s="245">
        <f>'cet-Conso 8-9'!G50</f>
        <v>0</v>
      </c>
      <c r="I44" s="244"/>
      <c r="J44" s="245"/>
      <c r="K44" s="244"/>
      <c r="L44" s="245"/>
      <c r="M44" s="244"/>
      <c r="N44" s="245"/>
      <c r="O44" s="244"/>
      <c r="P44" s="248">
        <f>SUM(F44:N44)</f>
        <v>0</v>
      </c>
    </row>
    <row r="45" spans="1:16" hidden="1" x14ac:dyDescent="0.45">
      <c r="A45" s="179" t="s">
        <v>144</v>
      </c>
      <c r="D45" s="217">
        <v>9</v>
      </c>
      <c r="E45" s="78"/>
      <c r="F45" s="242"/>
      <c r="G45" s="248"/>
      <c r="H45" s="242"/>
      <c r="I45" s="248"/>
      <c r="J45" s="245"/>
      <c r="K45" s="248"/>
      <c r="L45" s="272"/>
      <c r="M45" s="244"/>
      <c r="N45" s="245"/>
      <c r="O45" s="248"/>
      <c r="P45" s="272">
        <f>SUM(F45:N45)</f>
        <v>0</v>
      </c>
    </row>
    <row r="46" spans="1:16" hidden="1" x14ac:dyDescent="0.45">
      <c r="A46" s="214" t="s">
        <v>195</v>
      </c>
      <c r="D46" s="219"/>
      <c r="E46" s="219"/>
      <c r="F46" s="235">
        <f>SUM(F43:F45)</f>
        <v>0</v>
      </c>
      <c r="G46" s="247"/>
      <c r="H46" s="235">
        <f>SUM(H43:H45)</f>
        <v>0</v>
      </c>
      <c r="I46" s="247"/>
      <c r="J46" s="246">
        <f>SUM(J43:J45)</f>
        <v>0</v>
      </c>
      <c r="K46" s="247"/>
      <c r="L46" s="268">
        <f>SUM(L43:L45)</f>
        <v>0</v>
      </c>
      <c r="M46" s="244"/>
      <c r="N46" s="246">
        <f>SUM(N43:N45)</f>
        <v>0</v>
      </c>
      <c r="O46" s="247"/>
      <c r="P46" s="268">
        <f>SUM(P43:P45)</f>
        <v>0</v>
      </c>
    </row>
    <row r="47" spans="1:16" hidden="1" x14ac:dyDescent="0.45">
      <c r="A47" s="220" t="s">
        <v>105</v>
      </c>
      <c r="D47" s="219"/>
      <c r="E47" s="219"/>
      <c r="F47" s="235">
        <f>F46</f>
        <v>0</v>
      </c>
      <c r="G47" s="247"/>
      <c r="H47" s="235">
        <f>H46</f>
        <v>0</v>
      </c>
      <c r="I47" s="247"/>
      <c r="J47" s="246">
        <f>J46</f>
        <v>0</v>
      </c>
      <c r="K47" s="247"/>
      <c r="L47" s="273">
        <f>L46</f>
        <v>0</v>
      </c>
      <c r="M47" s="244"/>
      <c r="N47" s="246">
        <f>N46</f>
        <v>0</v>
      </c>
      <c r="O47" s="247"/>
      <c r="P47" s="273">
        <f>P46</f>
        <v>0</v>
      </c>
    </row>
    <row r="48" spans="1:16" hidden="1" x14ac:dyDescent="0.5">
      <c r="A48" s="218"/>
      <c r="D48" s="219"/>
      <c r="E48" s="219"/>
      <c r="F48" s="249"/>
      <c r="G48" s="247"/>
      <c r="H48" s="249"/>
      <c r="I48" s="247"/>
      <c r="J48" s="255"/>
      <c r="K48" s="247"/>
      <c r="L48" s="249"/>
      <c r="M48" s="244"/>
      <c r="N48" s="249"/>
      <c r="O48" s="247"/>
      <c r="P48" s="249"/>
    </row>
    <row r="49" spans="1:17" x14ac:dyDescent="0.5">
      <c r="A49" s="210" t="s">
        <v>70</v>
      </c>
      <c r="D49" s="180"/>
      <c r="E49" s="180"/>
      <c r="F49" s="240"/>
      <c r="G49" s="244"/>
      <c r="H49" s="240"/>
      <c r="I49" s="244"/>
      <c r="J49" s="249"/>
      <c r="K49" s="244"/>
      <c r="L49" s="244"/>
      <c r="M49" s="244"/>
      <c r="N49" s="244"/>
      <c r="O49" s="244"/>
      <c r="P49" s="244"/>
    </row>
    <row r="50" spans="1:17" x14ac:dyDescent="0.5">
      <c r="A50" s="179" t="s">
        <v>71</v>
      </c>
      <c r="D50" s="180"/>
      <c r="E50" s="180"/>
      <c r="F50" s="265">
        <v>0</v>
      </c>
      <c r="G50" s="260"/>
      <c r="H50" s="265">
        <v>0</v>
      </c>
      <c r="I50" s="260"/>
      <c r="J50" s="265">
        <v>0</v>
      </c>
      <c r="K50" s="245"/>
      <c r="L50" s="272">
        <f>'PL 6-7 '!H53</f>
        <v>129769</v>
      </c>
      <c r="M50" s="260"/>
      <c r="N50" s="265">
        <v>0</v>
      </c>
      <c r="O50" s="287"/>
      <c r="P50" s="272">
        <f>SUM(H50:N50)</f>
        <v>129769</v>
      </c>
    </row>
    <row r="51" spans="1:17" x14ac:dyDescent="0.5">
      <c r="A51" s="210" t="s">
        <v>73</v>
      </c>
      <c r="D51" s="219"/>
      <c r="E51" s="219"/>
      <c r="F51" s="271">
        <f>SUM(F50:F50)</f>
        <v>0</v>
      </c>
      <c r="G51" s="288"/>
      <c r="H51" s="271">
        <f>SUM(H50:H50)</f>
        <v>0</v>
      </c>
      <c r="I51" s="288"/>
      <c r="J51" s="271">
        <f>SUM(J50:J50)</f>
        <v>0</v>
      </c>
      <c r="K51" s="247"/>
      <c r="L51" s="271">
        <f>SUM(L50:L50)</f>
        <v>129769</v>
      </c>
      <c r="M51" s="288"/>
      <c r="N51" s="271">
        <f>SUM(N50:N50)</f>
        <v>0</v>
      </c>
      <c r="O51" s="287"/>
      <c r="P51" s="271">
        <f>SUM(P50:P50)</f>
        <v>129769</v>
      </c>
    </row>
    <row r="52" spans="1:17" x14ac:dyDescent="0.5">
      <c r="A52" s="210"/>
      <c r="D52" s="219"/>
      <c r="E52" s="219"/>
      <c r="F52" s="196"/>
      <c r="G52" s="189"/>
      <c r="H52" s="196"/>
      <c r="I52" s="189"/>
      <c r="J52" s="196"/>
      <c r="K52" s="189"/>
      <c r="L52" s="181"/>
      <c r="M52" s="189"/>
      <c r="P52" s="181"/>
    </row>
    <row r="53" spans="1:17" ht="21.75" thickBot="1" x14ac:dyDescent="0.55000000000000004">
      <c r="A53" s="308" t="s">
        <v>206</v>
      </c>
      <c r="D53" s="210"/>
      <c r="E53" s="210"/>
      <c r="F53" s="197">
        <f>F39+F47+F51</f>
        <v>591044</v>
      </c>
      <c r="G53" s="189"/>
      <c r="H53" s="197">
        <f>H39+H47+H51</f>
        <v>2160859</v>
      </c>
      <c r="I53" s="189"/>
      <c r="J53" s="197">
        <f>J39+J47+J51</f>
        <v>59140</v>
      </c>
      <c r="K53" s="189"/>
      <c r="L53" s="197">
        <f>L39+L47+L51</f>
        <v>8344481</v>
      </c>
      <c r="M53" s="189"/>
      <c r="N53" s="197">
        <f>N39+N47+N51</f>
        <v>1001</v>
      </c>
      <c r="P53" s="197">
        <f>P39+P47+P51</f>
        <v>11156525</v>
      </c>
      <c r="Q53" s="252">
        <f>P53-'BS-3-5'!H87</f>
        <v>0</v>
      </c>
    </row>
    <row r="54" spans="1:17" ht="21.75" thickTop="1" x14ac:dyDescent="0.5">
      <c r="D54" s="150"/>
      <c r="E54" s="150"/>
      <c r="F54" s="171"/>
    </row>
    <row r="56" spans="1:17" x14ac:dyDescent="0.5"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</row>
  </sheetData>
  <mergeCells count="6">
    <mergeCell ref="F37:P37"/>
    <mergeCell ref="J33:L33"/>
    <mergeCell ref="D4:P4"/>
    <mergeCell ref="J6:L6"/>
    <mergeCell ref="D10:P10"/>
    <mergeCell ref="F31:P31"/>
  </mergeCells>
  <pageMargins left="0.8" right="0.8" top="0.48" bottom="0.5" header="0.5" footer="0.5"/>
  <pageSetup paperSize="9" scale="76" firstPageNumber="10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New,Regular"หมายเหตุประกอบงบการเงินเป็นส่วนหนึ่งของงบการเงินระหว่างกาลนี้
    &amp;C&amp;"Angsana New,Regular"&amp;P</oddFooter>
  </headerFooter>
  <rowBreaks count="1" manualBreakCount="1">
    <brk id="2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1"/>
  <sheetViews>
    <sheetView showGridLines="0" tabSelected="1" topLeftCell="A81" zoomScaleNormal="100" zoomScaleSheetLayoutView="100" workbookViewId="0">
      <selection activeCell="D70" sqref="D70"/>
    </sheetView>
  </sheetViews>
  <sheetFormatPr defaultColWidth="10.5703125" defaultRowHeight="19.5" customHeight="1" x14ac:dyDescent="0.45"/>
  <cols>
    <col min="1" max="1" width="45" style="25" customWidth="1"/>
    <col min="2" max="2" width="10.5703125" style="26" customWidth="1"/>
    <col min="3" max="3" width="5" style="26" customWidth="1"/>
    <col min="4" max="4" width="13.140625" style="38" customWidth="1"/>
    <col min="5" max="5" width="1" style="26" customWidth="1"/>
    <col min="6" max="6" width="13.140625" style="38" customWidth="1"/>
    <col min="7" max="7" width="1" style="32" customWidth="1"/>
    <col min="8" max="8" width="13.140625" style="38" customWidth="1"/>
    <col min="9" max="9" width="1" style="26" customWidth="1"/>
    <col min="10" max="10" width="13.140625" style="38" customWidth="1"/>
    <col min="11" max="11" width="10.5703125" style="26"/>
    <col min="12" max="12" width="13.42578125" style="26" bestFit="1" customWidth="1"/>
    <col min="13" max="13" width="11.85546875" style="26" bestFit="1" customWidth="1"/>
    <col min="14" max="16384" width="10.5703125" style="26"/>
  </cols>
  <sheetData>
    <row r="1" spans="1:11" s="23" customFormat="1" ht="21.75" customHeight="1" x14ac:dyDescent="0.5">
      <c r="A1" s="15" t="s">
        <v>93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ht="21.75" customHeight="1" x14ac:dyDescent="0.5">
      <c r="A2" s="57" t="s">
        <v>95</v>
      </c>
      <c r="B2" s="21"/>
      <c r="C2" s="21"/>
      <c r="D2" s="21"/>
      <c r="E2" s="21"/>
      <c r="F2" s="21"/>
      <c r="G2" s="21"/>
      <c r="H2" s="21"/>
      <c r="I2" s="21"/>
      <c r="J2" s="21"/>
      <c r="K2" s="23"/>
    </row>
    <row r="3" spans="1:11" ht="21.75" customHeight="1" x14ac:dyDescent="0.45">
      <c r="A3" s="37"/>
      <c r="B3" s="37"/>
      <c r="C3" s="37"/>
      <c r="D3" s="37"/>
      <c r="E3" s="37"/>
      <c r="F3" s="37"/>
      <c r="G3" s="37"/>
      <c r="H3" s="37"/>
      <c r="I3" s="37"/>
      <c r="J3" s="37"/>
      <c r="K3" s="23"/>
    </row>
    <row r="4" spans="1:11" ht="21.75" customHeight="1" x14ac:dyDescent="0.45">
      <c r="C4" s="27"/>
      <c r="D4" s="400" t="s">
        <v>0</v>
      </c>
      <c r="E4" s="400"/>
      <c r="F4" s="400"/>
      <c r="G4" s="27"/>
      <c r="H4" s="400" t="s">
        <v>31</v>
      </c>
      <c r="I4" s="400"/>
      <c r="J4" s="400"/>
      <c r="K4" s="23"/>
    </row>
    <row r="5" spans="1:11" ht="21.75" customHeight="1" x14ac:dyDescent="0.45">
      <c r="C5" s="27"/>
      <c r="D5" s="410" t="s">
        <v>89</v>
      </c>
      <c r="E5" s="410"/>
      <c r="F5" s="410"/>
      <c r="G5" s="117"/>
      <c r="H5" s="410" t="s">
        <v>89</v>
      </c>
      <c r="I5" s="410"/>
      <c r="J5" s="410"/>
    </row>
    <row r="6" spans="1:11" ht="21.75" customHeight="1" x14ac:dyDescent="0.45">
      <c r="C6" s="27"/>
      <c r="D6" s="410" t="s">
        <v>201</v>
      </c>
      <c r="E6" s="410"/>
      <c r="F6" s="410"/>
      <c r="G6" s="117"/>
      <c r="H6" s="410" t="s">
        <v>201</v>
      </c>
      <c r="I6" s="410"/>
      <c r="J6" s="410"/>
    </row>
    <row r="7" spans="1:11" ht="21.75" customHeight="1" x14ac:dyDescent="0.45">
      <c r="B7" s="29"/>
      <c r="C7" s="28"/>
      <c r="D7" s="225" t="s">
        <v>199</v>
      </c>
      <c r="E7" s="225"/>
      <c r="F7" s="225" t="s">
        <v>177</v>
      </c>
      <c r="G7" s="225"/>
      <c r="H7" s="225" t="s">
        <v>199</v>
      </c>
      <c r="I7" s="225"/>
      <c r="J7" s="225" t="s">
        <v>177</v>
      </c>
    </row>
    <row r="8" spans="1:11" ht="21.75" customHeight="1" x14ac:dyDescent="0.45">
      <c r="B8" s="30"/>
      <c r="C8" s="28"/>
      <c r="D8" s="402" t="s">
        <v>74</v>
      </c>
      <c r="E8" s="402"/>
      <c r="F8" s="402"/>
      <c r="G8" s="402"/>
      <c r="H8" s="402"/>
      <c r="I8" s="402"/>
      <c r="J8" s="402"/>
    </row>
    <row r="9" spans="1:11" ht="21.75" customHeight="1" x14ac:dyDescent="0.45">
      <c r="A9" s="58" t="s">
        <v>27</v>
      </c>
      <c r="G9" s="26"/>
    </row>
    <row r="10" spans="1:11" ht="21.75" customHeight="1" x14ac:dyDescent="0.45">
      <c r="A10" s="25" t="s">
        <v>67</v>
      </c>
      <c r="B10" s="28"/>
      <c r="C10" s="28"/>
      <c r="D10" s="291">
        <f>'PL 6-7 '!D31</f>
        <v>236132</v>
      </c>
      <c r="E10" s="33"/>
      <c r="F10" s="33">
        <f>'PL 6-7 '!F31</f>
        <v>522249</v>
      </c>
      <c r="G10" s="33"/>
      <c r="H10" s="291">
        <f>'PL 6-7 '!H31</f>
        <v>129769</v>
      </c>
      <c r="I10" s="33"/>
      <c r="J10" s="33">
        <f>'PL 6-7 '!J31</f>
        <v>162760</v>
      </c>
    </row>
    <row r="11" spans="1:11" s="32" customFormat="1" ht="21.75" customHeight="1" x14ac:dyDescent="0.45">
      <c r="A11" s="59" t="s">
        <v>113</v>
      </c>
      <c r="B11" s="28"/>
      <c r="C11" s="28"/>
      <c r="D11" s="33"/>
      <c r="E11" s="33"/>
      <c r="F11" s="33"/>
      <c r="G11" s="33"/>
      <c r="H11" s="114"/>
      <c r="I11" s="33"/>
      <c r="J11" s="114"/>
      <c r="K11" s="26"/>
    </row>
    <row r="12" spans="1:11" ht="21.75" customHeight="1" x14ac:dyDescent="0.45">
      <c r="A12" s="23" t="s">
        <v>166</v>
      </c>
      <c r="B12" s="13"/>
      <c r="C12" s="28"/>
      <c r="D12" s="326">
        <v>28672</v>
      </c>
      <c r="E12" s="33"/>
      <c r="F12" s="33">
        <v>64178</v>
      </c>
      <c r="G12" s="33"/>
      <c r="H12" s="19">
        <v>5504</v>
      </c>
      <c r="I12" s="33"/>
      <c r="J12" s="19">
        <v>24822</v>
      </c>
    </row>
    <row r="13" spans="1:11" s="32" customFormat="1" ht="21.75" customHeight="1" x14ac:dyDescent="0.45">
      <c r="A13" s="23" t="s">
        <v>145</v>
      </c>
      <c r="B13" s="28"/>
      <c r="C13" s="28"/>
      <c r="D13" s="33">
        <v>-2797</v>
      </c>
      <c r="E13" s="33"/>
      <c r="F13" s="33">
        <v>-3383</v>
      </c>
      <c r="G13" s="33"/>
      <c r="H13" s="19">
        <v>0</v>
      </c>
      <c r="I13" s="33"/>
      <c r="J13" s="250">
        <v>0</v>
      </c>
    </row>
    <row r="14" spans="1:11" ht="21.75" x14ac:dyDescent="0.45">
      <c r="A14" s="60" t="s">
        <v>151</v>
      </c>
      <c r="B14" s="28"/>
      <c r="C14" s="28"/>
      <c r="D14" s="328">
        <v>280974</v>
      </c>
      <c r="E14" s="33"/>
      <c r="F14" s="33">
        <v>260512</v>
      </c>
      <c r="G14" s="33"/>
      <c r="H14" s="114">
        <v>162853</v>
      </c>
      <c r="I14" s="33"/>
      <c r="J14" s="114">
        <v>153196</v>
      </c>
      <c r="K14" s="32"/>
    </row>
    <row r="15" spans="1:11" ht="21.75" customHeight="1" x14ac:dyDescent="0.45">
      <c r="A15" s="60" t="s">
        <v>138</v>
      </c>
      <c r="B15" s="28"/>
      <c r="C15" s="28"/>
      <c r="D15" s="33">
        <v>10066</v>
      </c>
      <c r="E15" s="33"/>
      <c r="F15" s="33">
        <v>7576</v>
      </c>
      <c r="G15" s="33"/>
      <c r="H15" s="114">
        <v>9855</v>
      </c>
      <c r="I15" s="33"/>
      <c r="J15" s="114">
        <v>7500</v>
      </c>
    </row>
    <row r="16" spans="1:11" ht="21.75" customHeight="1" x14ac:dyDescent="0.45">
      <c r="A16" s="60" t="s">
        <v>175</v>
      </c>
      <c r="B16" s="28"/>
      <c r="C16" s="28"/>
      <c r="D16" s="33">
        <v>-1</v>
      </c>
      <c r="E16" s="33"/>
      <c r="F16" s="33">
        <v>-3</v>
      </c>
      <c r="G16" s="39"/>
      <c r="H16" s="19">
        <v>0</v>
      </c>
      <c r="I16" s="39"/>
      <c r="J16" s="250">
        <v>0</v>
      </c>
    </row>
    <row r="17" spans="1:10" ht="21.75" customHeight="1" x14ac:dyDescent="0.45">
      <c r="A17" s="411" t="s">
        <v>187</v>
      </c>
      <c r="B17" s="411"/>
      <c r="C17" s="28"/>
      <c r="D17" s="33">
        <v>9163</v>
      </c>
      <c r="E17" s="33"/>
      <c r="F17" s="33">
        <v>-5919</v>
      </c>
      <c r="G17" s="33"/>
      <c r="H17" s="226">
        <v>4981</v>
      </c>
      <c r="I17" s="33"/>
      <c r="J17" s="291">
        <v>-1375</v>
      </c>
    </row>
    <row r="18" spans="1:10" ht="21.75" hidden="1" customHeight="1" x14ac:dyDescent="0.45">
      <c r="A18" s="41" t="s">
        <v>168</v>
      </c>
      <c r="B18" s="61"/>
      <c r="C18" s="28"/>
      <c r="D18" s="14"/>
      <c r="E18" s="33"/>
      <c r="F18" s="250">
        <v>0</v>
      </c>
      <c r="G18" s="33"/>
      <c r="H18" s="19"/>
      <c r="I18" s="33"/>
      <c r="J18" s="250">
        <v>0</v>
      </c>
    </row>
    <row r="19" spans="1:10" ht="21.75" hidden="1" customHeight="1" x14ac:dyDescent="0.45">
      <c r="A19" s="41" t="s">
        <v>174</v>
      </c>
      <c r="B19" s="61"/>
      <c r="C19" s="28"/>
      <c r="D19" s="14"/>
      <c r="E19" s="33"/>
      <c r="F19" s="232">
        <v>0</v>
      </c>
      <c r="G19" s="33"/>
      <c r="H19" s="19"/>
      <c r="I19" s="33"/>
      <c r="J19" s="250">
        <v>0</v>
      </c>
    </row>
    <row r="20" spans="1:10" ht="21.75" customHeight="1" x14ac:dyDescent="0.45">
      <c r="A20" s="28" t="s">
        <v>210</v>
      </c>
      <c r="B20" s="28"/>
      <c r="C20" s="28"/>
      <c r="D20" s="33">
        <v>-542</v>
      </c>
      <c r="E20" s="33"/>
      <c r="F20" s="33">
        <v>-908</v>
      </c>
      <c r="G20" s="33"/>
      <c r="H20" s="33">
        <v>-4596</v>
      </c>
      <c r="I20" s="33"/>
      <c r="J20" s="291">
        <v>-320</v>
      </c>
    </row>
    <row r="21" spans="1:10" ht="21.75" hidden="1" customHeight="1" x14ac:dyDescent="0.45">
      <c r="A21" s="115" t="s">
        <v>170</v>
      </c>
      <c r="B21" s="28"/>
      <c r="C21" s="28"/>
      <c r="D21" s="33"/>
      <c r="E21" s="33"/>
      <c r="F21" s="112">
        <v>0</v>
      </c>
      <c r="G21" s="33"/>
      <c r="H21" s="114"/>
      <c r="I21" s="33"/>
      <c r="J21" s="232">
        <v>0</v>
      </c>
    </row>
    <row r="22" spans="1:10" ht="21.75" customHeight="1" x14ac:dyDescent="0.45">
      <c r="A22" s="60" t="s">
        <v>164</v>
      </c>
      <c r="B22" s="28"/>
      <c r="C22" s="28"/>
      <c r="D22" s="112">
        <v>993</v>
      </c>
      <c r="E22" s="33"/>
      <c r="F22" s="112">
        <v>572</v>
      </c>
      <c r="G22" s="33"/>
      <c r="H22" s="19">
        <v>964</v>
      </c>
      <c r="I22" s="39"/>
      <c r="J22" s="112">
        <v>15</v>
      </c>
    </row>
    <row r="23" spans="1:10" ht="21.75" customHeight="1" x14ac:dyDescent="0.45">
      <c r="A23" s="297" t="s">
        <v>219</v>
      </c>
      <c r="B23" s="28"/>
      <c r="C23" s="28"/>
      <c r="D23" s="38">
        <v>-4575</v>
      </c>
      <c r="E23" s="33"/>
      <c r="F23" s="38">
        <v>-755</v>
      </c>
      <c r="H23" s="38">
        <v>-2975</v>
      </c>
      <c r="J23" s="253">
        <v>0</v>
      </c>
    </row>
    <row r="24" spans="1:10" ht="21.75" customHeight="1" x14ac:dyDescent="0.45">
      <c r="A24" s="61" t="s">
        <v>117</v>
      </c>
      <c r="B24" s="61"/>
      <c r="C24" s="28"/>
      <c r="D24" s="33">
        <v>8023</v>
      </c>
      <c r="E24" s="33"/>
      <c r="F24" s="112">
        <v>7690</v>
      </c>
      <c r="G24" s="33"/>
      <c r="H24" s="118">
        <v>3992</v>
      </c>
      <c r="I24" s="39"/>
      <c r="J24" s="118">
        <v>3838</v>
      </c>
    </row>
    <row r="25" spans="1:10" ht="21.75" customHeight="1" x14ac:dyDescent="0.45">
      <c r="A25" s="300" t="s">
        <v>211</v>
      </c>
      <c r="B25" s="28"/>
      <c r="C25" s="28"/>
      <c r="D25" s="33"/>
      <c r="E25" s="33"/>
      <c r="F25" s="33"/>
      <c r="G25" s="33"/>
      <c r="H25" s="114"/>
      <c r="I25" s="33"/>
      <c r="J25" s="114"/>
    </row>
    <row r="26" spans="1:10" ht="21.75" customHeight="1" x14ac:dyDescent="0.45">
      <c r="A26" s="28" t="s">
        <v>167</v>
      </c>
      <c r="B26" s="28"/>
      <c r="C26" s="28"/>
      <c r="D26" s="328">
        <f>-11581-135</f>
        <v>-11716</v>
      </c>
      <c r="E26" s="33"/>
      <c r="F26" s="33">
        <v>-20743</v>
      </c>
      <c r="G26" s="33"/>
      <c r="H26" s="114">
        <v>-15563</v>
      </c>
      <c r="I26" s="33"/>
      <c r="J26" s="114">
        <v>-22821</v>
      </c>
    </row>
    <row r="27" spans="1:10" ht="19.5" hidden="1" customHeight="1" x14ac:dyDescent="0.45">
      <c r="A27" s="28" t="s">
        <v>81</v>
      </c>
      <c r="B27" s="28"/>
      <c r="C27" s="28"/>
      <c r="D27" s="19"/>
      <c r="E27" s="33"/>
      <c r="F27" s="112">
        <v>0</v>
      </c>
      <c r="G27" s="33"/>
      <c r="H27" s="118"/>
      <c r="I27" s="33"/>
      <c r="J27" s="118">
        <v>0</v>
      </c>
    </row>
    <row r="28" spans="1:10" ht="21.75" hidden="1" customHeight="1" x14ac:dyDescent="0.45">
      <c r="A28" s="28" t="s">
        <v>133</v>
      </c>
      <c r="B28" s="28"/>
      <c r="C28" s="28"/>
      <c r="D28" s="33"/>
      <c r="E28" s="33"/>
      <c r="F28" s="19"/>
      <c r="G28" s="14"/>
      <c r="H28" s="119"/>
      <c r="I28" s="14"/>
      <c r="J28" s="119"/>
    </row>
    <row r="29" spans="1:10" ht="21.75" hidden="1" customHeight="1" x14ac:dyDescent="0.45">
      <c r="A29" s="28" t="s">
        <v>130</v>
      </c>
      <c r="B29" s="28"/>
      <c r="C29" s="28"/>
      <c r="D29" s="14"/>
      <c r="E29" s="33"/>
      <c r="F29" s="33"/>
      <c r="G29" s="14"/>
      <c r="H29" s="119"/>
      <c r="I29" s="14"/>
      <c r="J29" s="119"/>
    </row>
    <row r="30" spans="1:10" s="1" customFormat="1" ht="20.25" customHeight="1" x14ac:dyDescent="0.45">
      <c r="A30" s="83" t="s">
        <v>43</v>
      </c>
      <c r="B30" s="83"/>
      <c r="C30" s="2"/>
      <c r="D30" s="82">
        <v>0</v>
      </c>
      <c r="E30" s="14"/>
      <c r="F30" s="14">
        <v>0</v>
      </c>
      <c r="G30" s="5"/>
      <c r="H30" s="114">
        <v>-94960</v>
      </c>
      <c r="I30" s="5"/>
      <c r="J30" s="122">
        <v>0</v>
      </c>
    </row>
    <row r="31" spans="1:10" s="1" customFormat="1" ht="20.25" hidden="1" customHeight="1" x14ac:dyDescent="0.45">
      <c r="A31" s="316" t="s">
        <v>153</v>
      </c>
      <c r="B31" s="83"/>
      <c r="C31" s="2"/>
      <c r="D31" s="82"/>
      <c r="E31" s="14"/>
      <c r="F31" s="82">
        <v>0</v>
      </c>
      <c r="G31" s="5"/>
      <c r="H31" s="120"/>
      <c r="I31" s="5"/>
      <c r="J31" s="118">
        <v>0</v>
      </c>
    </row>
    <row r="32" spans="1:10" ht="21.75" customHeight="1" x14ac:dyDescent="0.45">
      <c r="A32" s="28" t="s">
        <v>69</v>
      </c>
      <c r="B32" s="109"/>
      <c r="C32" s="28"/>
      <c r="D32" s="47">
        <v>7225</v>
      </c>
      <c r="E32" s="33"/>
      <c r="F32" s="79">
        <v>13652</v>
      </c>
      <c r="G32" s="33"/>
      <c r="H32" s="121">
        <v>4156</v>
      </c>
      <c r="I32" s="39"/>
      <c r="J32" s="121">
        <v>9081</v>
      </c>
    </row>
    <row r="33" spans="1:15" ht="21.75" customHeight="1" x14ac:dyDescent="0.45">
      <c r="A33" s="62"/>
      <c r="B33" s="28"/>
      <c r="C33" s="28"/>
      <c r="D33" s="291">
        <f>SUM(D10:D32)</f>
        <v>561617</v>
      </c>
      <c r="E33" s="27"/>
      <c r="F33" s="27">
        <f>SUM(F10:F32)</f>
        <v>844718</v>
      </c>
      <c r="G33" s="27"/>
      <c r="H33" s="291">
        <f>SUM(H10:H32)</f>
        <v>203980</v>
      </c>
      <c r="I33" s="27"/>
      <c r="J33" s="27">
        <f>SUM(J10:J32)</f>
        <v>336696</v>
      </c>
    </row>
    <row r="34" spans="1:15" ht="23.1" customHeight="1" x14ac:dyDescent="0.45">
      <c r="A34" s="113" t="s">
        <v>68</v>
      </c>
      <c r="B34" s="28"/>
      <c r="D34" s="63"/>
      <c r="E34" s="63"/>
      <c r="F34" s="63"/>
      <c r="G34" s="63"/>
      <c r="H34" s="63"/>
      <c r="I34" s="38"/>
      <c r="J34" s="63"/>
    </row>
    <row r="35" spans="1:15" ht="22.5" customHeight="1" x14ac:dyDescent="0.45">
      <c r="A35" s="60" t="s">
        <v>110</v>
      </c>
      <c r="B35" s="28"/>
      <c r="D35" s="328">
        <v>159744</v>
      </c>
      <c r="E35" s="27"/>
      <c r="F35" s="33">
        <v>76756</v>
      </c>
      <c r="G35" s="27"/>
      <c r="H35" s="114">
        <v>162964</v>
      </c>
      <c r="I35" s="27"/>
      <c r="J35" s="33">
        <v>245488</v>
      </c>
    </row>
    <row r="36" spans="1:15" ht="21.75" customHeight="1" x14ac:dyDescent="0.45">
      <c r="A36" s="60" t="s">
        <v>46</v>
      </c>
      <c r="B36" s="28"/>
      <c r="D36" s="114">
        <v>93725</v>
      </c>
      <c r="E36" s="27"/>
      <c r="F36" s="33">
        <v>15366</v>
      </c>
      <c r="G36" s="27"/>
      <c r="H36" s="331">
        <v>100867</v>
      </c>
      <c r="I36" s="27"/>
      <c r="J36" s="33">
        <v>-27189</v>
      </c>
    </row>
    <row r="37" spans="1:15" ht="21.75" customHeight="1" x14ac:dyDescent="0.45">
      <c r="A37" s="60" t="s">
        <v>154</v>
      </c>
      <c r="B37" s="28"/>
      <c r="D37" s="111">
        <v>0</v>
      </c>
      <c r="E37" s="296"/>
      <c r="F37" s="111">
        <v>51419</v>
      </c>
      <c r="G37" s="27"/>
      <c r="H37" s="327">
        <v>1709</v>
      </c>
      <c r="I37" s="27"/>
      <c r="J37" s="222">
        <v>32396</v>
      </c>
    </row>
    <row r="38" spans="1:15" ht="22.5" customHeight="1" x14ac:dyDescent="0.45">
      <c r="A38" s="60" t="s">
        <v>34</v>
      </c>
      <c r="B38" s="28"/>
      <c r="D38" s="114">
        <v>14782</v>
      </c>
      <c r="E38" s="27"/>
      <c r="F38" s="114">
        <v>11240</v>
      </c>
      <c r="G38" s="27"/>
      <c r="H38" s="331">
        <v>9537</v>
      </c>
      <c r="I38" s="27"/>
      <c r="J38" s="114">
        <v>-314</v>
      </c>
      <c r="O38" s="33"/>
    </row>
    <row r="39" spans="1:15" ht="22.5" customHeight="1" x14ac:dyDescent="0.45">
      <c r="A39" s="60" t="s">
        <v>137</v>
      </c>
      <c r="B39" s="28"/>
      <c r="D39" s="114">
        <v>-7267</v>
      </c>
      <c r="E39" s="27"/>
      <c r="F39" s="114">
        <v>-5802</v>
      </c>
      <c r="G39" s="27"/>
      <c r="H39" s="331">
        <v>-7267</v>
      </c>
      <c r="I39" s="27"/>
      <c r="J39" s="114">
        <v>-5802</v>
      </c>
    </row>
    <row r="40" spans="1:15" ht="22.5" customHeight="1" x14ac:dyDescent="0.45">
      <c r="A40" s="60" t="s">
        <v>49</v>
      </c>
      <c r="B40" s="28"/>
      <c r="D40" s="114">
        <v>569</v>
      </c>
      <c r="E40" s="27"/>
      <c r="F40" s="114">
        <v>-1050</v>
      </c>
      <c r="G40" s="27"/>
      <c r="H40" s="331">
        <f>-3900-1</f>
        <v>-3901</v>
      </c>
      <c r="I40" s="27"/>
      <c r="J40" s="122">
        <v>5</v>
      </c>
    </row>
    <row r="41" spans="1:15" ht="22.5" customHeight="1" x14ac:dyDescent="0.45">
      <c r="A41" s="60" t="s">
        <v>107</v>
      </c>
      <c r="B41" s="28"/>
      <c r="D41" s="329">
        <v>168288</v>
      </c>
      <c r="E41" s="27"/>
      <c r="F41" s="117">
        <v>250117</v>
      </c>
      <c r="G41" s="27"/>
      <c r="H41" s="332">
        <v>55786</v>
      </c>
      <c r="I41" s="27"/>
      <c r="J41" s="117">
        <v>81589</v>
      </c>
    </row>
    <row r="42" spans="1:15" ht="22.5" hidden="1" customHeight="1" x14ac:dyDescent="0.45">
      <c r="A42" s="315" t="s">
        <v>172</v>
      </c>
      <c r="B42" s="28"/>
      <c r="D42" s="119"/>
      <c r="E42" s="27"/>
      <c r="F42" s="122">
        <v>0</v>
      </c>
      <c r="G42" s="27"/>
      <c r="H42" s="330"/>
      <c r="I42" s="27"/>
      <c r="J42" s="119">
        <v>0</v>
      </c>
    </row>
    <row r="43" spans="1:15" ht="22.5" customHeight="1" x14ac:dyDescent="0.45">
      <c r="A43" s="60" t="s">
        <v>148</v>
      </c>
      <c r="B43" s="28"/>
      <c r="D43" s="324">
        <v>-143</v>
      </c>
      <c r="E43" s="27"/>
      <c r="F43" s="301">
        <v>2216</v>
      </c>
      <c r="G43" s="82"/>
      <c r="H43" s="327">
        <v>0</v>
      </c>
      <c r="I43" s="82"/>
      <c r="J43" s="222">
        <v>10387</v>
      </c>
    </row>
    <row r="44" spans="1:15" ht="21.75" x14ac:dyDescent="0.45">
      <c r="A44" s="4" t="s">
        <v>125</v>
      </c>
      <c r="B44" s="28"/>
      <c r="D44" s="116">
        <v>-10376</v>
      </c>
      <c r="E44" s="27"/>
      <c r="F44" s="116">
        <v>-18218</v>
      </c>
      <c r="G44" s="27"/>
      <c r="H44" s="325">
        <f>-5637+1</f>
        <v>-5636</v>
      </c>
      <c r="I44" s="27"/>
      <c r="J44" s="121">
        <v>-8160</v>
      </c>
    </row>
    <row r="45" spans="1:15" ht="21.75" x14ac:dyDescent="0.45">
      <c r="A45" s="60" t="s">
        <v>116</v>
      </c>
      <c r="B45" s="28"/>
      <c r="D45" s="291">
        <f>SUM(D33:D44)</f>
        <v>980939</v>
      </c>
      <c r="E45" s="27"/>
      <c r="F45" s="27">
        <f>SUM(F33:F44)</f>
        <v>1226762</v>
      </c>
      <c r="G45" s="27"/>
      <c r="H45" s="291">
        <f>SUM(H33:H44)</f>
        <v>518039</v>
      </c>
      <c r="I45" s="27"/>
      <c r="J45" s="27">
        <f>SUM(J33:J44)</f>
        <v>665096</v>
      </c>
    </row>
    <row r="46" spans="1:15" ht="21.75" customHeight="1" x14ac:dyDescent="0.45">
      <c r="A46" s="115" t="s">
        <v>208</v>
      </c>
      <c r="B46" s="28"/>
      <c r="D46" s="284">
        <v>-771</v>
      </c>
      <c r="E46" s="27"/>
      <c r="F46" s="47">
        <v>1693</v>
      </c>
      <c r="G46" s="27"/>
      <c r="H46" s="284">
        <v>-262</v>
      </c>
      <c r="I46" s="33"/>
      <c r="J46" s="47">
        <v>-984</v>
      </c>
    </row>
    <row r="47" spans="1:15" ht="21.75" customHeight="1" x14ac:dyDescent="0.45">
      <c r="A47" s="62" t="s">
        <v>115</v>
      </c>
      <c r="B47" s="28"/>
      <c r="D47" s="279">
        <f>SUM(D45:D46)</f>
        <v>980168</v>
      </c>
      <c r="E47" s="36"/>
      <c r="F47" s="52">
        <f>SUM(F45:F46)</f>
        <v>1228455</v>
      </c>
      <c r="G47" s="36"/>
      <c r="H47" s="279">
        <f>SUM(H45:H46)</f>
        <v>517777</v>
      </c>
      <c r="I47" s="36"/>
      <c r="J47" s="52">
        <f>SUM(J45:J46)</f>
        <v>664112</v>
      </c>
    </row>
    <row r="48" spans="1:15" s="45" customFormat="1" ht="21.75" customHeight="1" x14ac:dyDescent="0.5">
      <c r="A48" s="60"/>
      <c r="B48" s="28"/>
      <c r="C48" s="26"/>
      <c r="D48" s="65"/>
      <c r="E48" s="64"/>
      <c r="F48" s="65"/>
      <c r="G48" s="64"/>
      <c r="H48" s="65"/>
      <c r="I48" s="64"/>
      <c r="J48" s="65"/>
      <c r="K48" s="48"/>
    </row>
    <row r="49" spans="1:18" s="23" customFormat="1" ht="21" customHeight="1" x14ac:dyDescent="0.5">
      <c r="A49" s="15" t="s">
        <v>93</v>
      </c>
      <c r="B49" s="21"/>
      <c r="C49" s="21"/>
      <c r="D49" s="4"/>
      <c r="E49" s="21"/>
      <c r="F49" s="4"/>
      <c r="G49" s="21"/>
      <c r="H49" s="21"/>
      <c r="I49" s="21"/>
      <c r="J49" s="21"/>
    </row>
    <row r="50" spans="1:18" ht="21" customHeight="1" x14ac:dyDescent="0.5">
      <c r="A50" s="57" t="s">
        <v>95</v>
      </c>
      <c r="B50" s="21"/>
      <c r="C50" s="21"/>
      <c r="D50" s="21"/>
      <c r="E50" s="21"/>
      <c r="F50" s="21"/>
      <c r="G50" s="21"/>
      <c r="H50" s="21"/>
      <c r="I50" s="21"/>
      <c r="J50" s="21"/>
      <c r="K50" s="23"/>
    </row>
    <row r="51" spans="1:18" ht="21.6" customHeight="1" x14ac:dyDescent="0.45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23"/>
    </row>
    <row r="52" spans="1:18" ht="21.75" customHeight="1" x14ac:dyDescent="0.45">
      <c r="C52" s="27"/>
      <c r="D52" s="400" t="s">
        <v>0</v>
      </c>
      <c r="E52" s="400"/>
      <c r="F52" s="400"/>
      <c r="G52" s="27"/>
      <c r="H52" s="400" t="s">
        <v>31</v>
      </c>
      <c r="I52" s="400"/>
      <c r="J52" s="400"/>
      <c r="K52" s="23"/>
    </row>
    <row r="53" spans="1:18" ht="21.75" customHeight="1" x14ac:dyDescent="0.45">
      <c r="C53" s="27"/>
      <c r="D53" s="410" t="s">
        <v>89</v>
      </c>
      <c r="E53" s="410"/>
      <c r="F53" s="410"/>
      <c r="G53" s="117"/>
      <c r="H53" s="410" t="s">
        <v>89</v>
      </c>
      <c r="I53" s="410"/>
      <c r="J53" s="410"/>
    </row>
    <row r="54" spans="1:18" ht="21.75" customHeight="1" x14ac:dyDescent="0.45">
      <c r="C54" s="27"/>
      <c r="D54" s="410" t="s">
        <v>201</v>
      </c>
      <c r="E54" s="410"/>
      <c r="F54" s="410"/>
      <c r="G54" s="117"/>
      <c r="H54" s="410" t="s">
        <v>201</v>
      </c>
      <c r="I54" s="410"/>
      <c r="J54" s="410"/>
    </row>
    <row r="55" spans="1:18" ht="21.75" customHeight="1" x14ac:dyDescent="0.45">
      <c r="B55" s="29"/>
      <c r="C55" s="28"/>
      <c r="D55" s="225" t="s">
        <v>199</v>
      </c>
      <c r="E55" s="225"/>
      <c r="F55" s="225" t="s">
        <v>177</v>
      </c>
      <c r="G55" s="225"/>
      <c r="H55" s="225" t="s">
        <v>199</v>
      </c>
      <c r="I55" s="225"/>
      <c r="J55" s="225" t="s">
        <v>177</v>
      </c>
    </row>
    <row r="56" spans="1:18" ht="21.75" customHeight="1" x14ac:dyDescent="0.45">
      <c r="B56" s="30"/>
      <c r="C56" s="28"/>
      <c r="D56" s="402" t="s">
        <v>74</v>
      </c>
      <c r="E56" s="402"/>
      <c r="F56" s="402"/>
      <c r="G56" s="402"/>
      <c r="H56" s="402"/>
      <c r="I56" s="402"/>
      <c r="J56" s="402"/>
    </row>
    <row r="57" spans="1:18" ht="21.75" customHeight="1" x14ac:dyDescent="0.45">
      <c r="A57" s="66" t="s">
        <v>28</v>
      </c>
      <c r="B57" s="28"/>
      <c r="D57" s="63"/>
      <c r="E57" s="67"/>
      <c r="F57" s="63"/>
      <c r="H57" s="63"/>
      <c r="I57" s="32"/>
      <c r="J57" s="63"/>
      <c r="K57" s="32"/>
    </row>
    <row r="58" spans="1:18" ht="21.75" hidden="1" customHeight="1" x14ac:dyDescent="0.45">
      <c r="A58" s="68" t="s">
        <v>165</v>
      </c>
      <c r="B58" s="28"/>
      <c r="D58" s="111"/>
      <c r="E58" s="69"/>
      <c r="F58" s="111">
        <v>0</v>
      </c>
      <c r="G58" s="33"/>
      <c r="H58" s="82"/>
      <c r="I58" s="34"/>
      <c r="J58" s="82">
        <v>0</v>
      </c>
    </row>
    <row r="59" spans="1:18" ht="21.75" hidden="1" customHeight="1" x14ac:dyDescent="0.45">
      <c r="A59" s="68" t="s">
        <v>160</v>
      </c>
      <c r="B59" s="28"/>
      <c r="D59" s="82"/>
      <c r="E59" s="69"/>
      <c r="F59" s="82">
        <v>0</v>
      </c>
      <c r="G59" s="33"/>
      <c r="H59" s="82"/>
      <c r="I59" s="34"/>
      <c r="J59" s="82">
        <v>0</v>
      </c>
    </row>
    <row r="60" spans="1:18" ht="21.75" hidden="1" customHeight="1" x14ac:dyDescent="0.45">
      <c r="A60" s="317" t="s">
        <v>209</v>
      </c>
      <c r="B60" s="28"/>
      <c r="D60" s="82"/>
      <c r="E60" s="69"/>
      <c r="F60" s="82">
        <v>0</v>
      </c>
      <c r="G60" s="33"/>
      <c r="H60" s="114"/>
      <c r="I60" s="34"/>
      <c r="J60" s="82">
        <v>0</v>
      </c>
    </row>
    <row r="61" spans="1:18" ht="22.5" customHeight="1" x14ac:dyDescent="0.45">
      <c r="A61" s="60" t="s">
        <v>118</v>
      </c>
      <c r="B61" s="28"/>
      <c r="D61" s="114">
        <v>85</v>
      </c>
      <c r="E61" s="33"/>
      <c r="F61" s="114">
        <v>6188</v>
      </c>
      <c r="G61" s="33"/>
      <c r="H61" s="122">
        <v>82</v>
      </c>
      <c r="I61" s="14"/>
      <c r="J61" s="122">
        <v>105</v>
      </c>
    </row>
    <row r="62" spans="1:18" ht="22.5" customHeight="1" x14ac:dyDescent="0.45">
      <c r="A62" s="60" t="s">
        <v>119</v>
      </c>
      <c r="B62" s="28"/>
      <c r="D62" s="328">
        <v>-107806</v>
      </c>
      <c r="E62" s="326"/>
      <c r="F62" s="328">
        <v>-65698</v>
      </c>
      <c r="G62" s="326"/>
      <c r="H62" s="331">
        <v>-89474</v>
      </c>
      <c r="I62" s="326"/>
      <c r="J62" s="328">
        <v>-31533</v>
      </c>
    </row>
    <row r="63" spans="1:18" ht="22.5" customHeight="1" x14ac:dyDescent="0.45">
      <c r="A63" s="60" t="s">
        <v>120</v>
      </c>
      <c r="B63" s="28"/>
      <c r="D63" s="124">
        <v>-20951</v>
      </c>
      <c r="E63" s="33"/>
      <c r="F63" s="124">
        <v>-328</v>
      </c>
      <c r="G63" s="33"/>
      <c r="H63" s="114">
        <v>-1869</v>
      </c>
      <c r="I63" s="33"/>
      <c r="J63" s="122">
        <v>0</v>
      </c>
    </row>
    <row r="64" spans="1:18" s="1" customFormat="1" ht="22.5" hidden="1" customHeight="1" x14ac:dyDescent="0.45">
      <c r="A64" s="106" t="s">
        <v>131</v>
      </c>
      <c r="B64" s="2"/>
      <c r="D64" s="123"/>
      <c r="E64" s="7"/>
      <c r="F64" s="123"/>
      <c r="G64" s="3"/>
      <c r="H64" s="123"/>
      <c r="I64" s="3"/>
      <c r="J64" s="123"/>
      <c r="K64" s="3"/>
      <c r="L64" s="84"/>
      <c r="M64" s="5"/>
      <c r="N64" s="84"/>
      <c r="O64" s="6"/>
      <c r="P64" s="84"/>
      <c r="Q64" s="5"/>
      <c r="R64" s="84"/>
    </row>
    <row r="65" spans="1:10" s="1" customFormat="1" ht="22.5" customHeight="1" x14ac:dyDescent="0.45">
      <c r="A65" s="318" t="s">
        <v>43</v>
      </c>
      <c r="B65" s="2"/>
      <c r="D65" s="82">
        <v>0</v>
      </c>
      <c r="E65" s="5"/>
      <c r="F65" s="82">
        <v>0</v>
      </c>
      <c r="G65" s="6"/>
      <c r="H65" s="122">
        <v>94960</v>
      </c>
      <c r="I65" s="5"/>
      <c r="J65" s="122">
        <v>0</v>
      </c>
    </row>
    <row r="66" spans="1:10" s="1" customFormat="1" ht="22.5" hidden="1" customHeight="1" x14ac:dyDescent="0.45">
      <c r="A66" s="315" t="s">
        <v>153</v>
      </c>
      <c r="B66" s="2"/>
      <c r="D66" s="122"/>
      <c r="E66" s="5"/>
      <c r="F66" s="122">
        <v>0</v>
      </c>
      <c r="G66" s="6"/>
      <c r="H66" s="122"/>
      <c r="I66" s="5"/>
      <c r="J66" s="122">
        <v>0</v>
      </c>
    </row>
    <row r="67" spans="1:10" ht="22.5" customHeight="1" x14ac:dyDescent="0.45">
      <c r="A67" s="44" t="s">
        <v>218</v>
      </c>
      <c r="B67" s="28"/>
      <c r="D67" s="125">
        <f>SUM(D58:E66)</f>
        <v>-128672</v>
      </c>
      <c r="E67" s="71"/>
      <c r="F67" s="125">
        <f>SUM(F58:G66)</f>
        <v>-59838</v>
      </c>
      <c r="G67" s="71"/>
      <c r="H67" s="125">
        <f>SUM(H58:I66)</f>
        <v>3699</v>
      </c>
      <c r="I67" s="46"/>
      <c r="J67" s="125">
        <f>SUM(J58:K66)</f>
        <v>-31428</v>
      </c>
    </row>
    <row r="68" spans="1:10" ht="6.6" customHeight="1" x14ac:dyDescent="0.45">
      <c r="A68" s="62"/>
      <c r="B68" s="28"/>
      <c r="D68" s="65"/>
      <c r="E68" s="72"/>
      <c r="F68" s="65"/>
      <c r="G68" s="27"/>
      <c r="H68" s="65"/>
      <c r="I68" s="38"/>
      <c r="J68" s="65"/>
    </row>
    <row r="69" spans="1:10" ht="22.5" customHeight="1" x14ac:dyDescent="0.45">
      <c r="A69" s="73" t="s">
        <v>29</v>
      </c>
      <c r="B69" s="28"/>
      <c r="D69" s="74"/>
      <c r="E69" s="63"/>
      <c r="F69" s="74"/>
      <c r="G69" s="27"/>
      <c r="H69" s="74"/>
      <c r="I69" s="38"/>
      <c r="J69" s="74"/>
    </row>
    <row r="70" spans="1:10" ht="22.5" customHeight="1" x14ac:dyDescent="0.45">
      <c r="A70" s="60" t="s">
        <v>69</v>
      </c>
      <c r="B70" s="28"/>
      <c r="D70" s="114">
        <v>-8285</v>
      </c>
      <c r="E70" s="27"/>
      <c r="F70" s="114">
        <v>-19429</v>
      </c>
      <c r="G70" s="33"/>
      <c r="H70" s="114">
        <v>-4590</v>
      </c>
      <c r="I70" s="33"/>
      <c r="J70" s="114">
        <v>-14490</v>
      </c>
    </row>
    <row r="71" spans="1:10" ht="22.5" customHeight="1" x14ac:dyDescent="0.45">
      <c r="A71" s="41" t="s">
        <v>216</v>
      </c>
      <c r="B71" s="28"/>
      <c r="D71" s="114">
        <v>-175000</v>
      </c>
      <c r="E71" s="27"/>
      <c r="F71" s="114">
        <v>-765000</v>
      </c>
      <c r="G71" s="33"/>
      <c r="H71" s="114">
        <v>6000</v>
      </c>
      <c r="I71" s="33"/>
      <c r="J71" s="114">
        <v>-485000</v>
      </c>
    </row>
    <row r="72" spans="1:10" ht="21.6" customHeight="1" x14ac:dyDescent="0.45">
      <c r="A72" s="28" t="s">
        <v>152</v>
      </c>
      <c r="B72" s="28"/>
      <c r="D72" s="114">
        <v>-3557</v>
      </c>
      <c r="E72" s="63"/>
      <c r="F72" s="114">
        <v>-7539</v>
      </c>
      <c r="G72" s="33"/>
      <c r="H72" s="114">
        <v>-1615</v>
      </c>
      <c r="I72" s="33"/>
      <c r="J72" s="114">
        <v>-7462</v>
      </c>
    </row>
    <row r="73" spans="1:10" ht="21.6" hidden="1" customHeight="1" x14ac:dyDescent="0.45">
      <c r="A73" s="115" t="s">
        <v>196</v>
      </c>
      <c r="B73" s="28"/>
      <c r="D73" s="114"/>
      <c r="E73" s="63"/>
      <c r="F73" s="82">
        <v>0</v>
      </c>
      <c r="G73" s="33"/>
      <c r="H73" s="114"/>
      <c r="I73" s="33"/>
      <c r="J73" s="82">
        <v>0</v>
      </c>
    </row>
    <row r="74" spans="1:10" ht="21.75" hidden="1" customHeight="1" x14ac:dyDescent="0.45">
      <c r="A74" s="315" t="s">
        <v>189</v>
      </c>
      <c r="B74" s="28"/>
      <c r="D74" s="119"/>
      <c r="E74" s="63"/>
      <c r="F74" s="251">
        <v>0</v>
      </c>
      <c r="G74" s="33"/>
      <c r="H74" s="114"/>
      <c r="I74" s="33"/>
      <c r="J74" s="251">
        <v>0</v>
      </c>
    </row>
    <row r="75" spans="1:10" ht="21.75" customHeight="1" x14ac:dyDescent="0.45">
      <c r="A75" s="28" t="s">
        <v>197</v>
      </c>
      <c r="B75" s="28"/>
      <c r="D75" s="119">
        <v>0</v>
      </c>
      <c r="E75" s="63"/>
      <c r="F75" s="251">
        <v>0</v>
      </c>
      <c r="G75" s="33"/>
      <c r="H75" s="114">
        <v>-80000</v>
      </c>
      <c r="I75" s="33"/>
      <c r="J75" s="251">
        <v>0</v>
      </c>
    </row>
    <row r="76" spans="1:10" ht="21.6" customHeight="1" x14ac:dyDescent="0.45">
      <c r="A76" s="60" t="s">
        <v>220</v>
      </c>
      <c r="B76" s="28"/>
      <c r="D76" s="114">
        <v>-50114</v>
      </c>
      <c r="E76" s="63"/>
      <c r="F76" s="114">
        <v>-108779</v>
      </c>
      <c r="G76" s="33"/>
      <c r="H76" s="114">
        <v>-49650</v>
      </c>
      <c r="I76" s="33"/>
      <c r="J76" s="114">
        <v>-65322</v>
      </c>
    </row>
    <row r="77" spans="1:10" ht="21.75" hidden="1" customHeight="1" x14ac:dyDescent="0.45">
      <c r="A77" s="60" t="s">
        <v>132</v>
      </c>
      <c r="B77" s="28"/>
      <c r="D77" s="118"/>
      <c r="E77" s="63"/>
      <c r="F77" s="118"/>
      <c r="G77" s="33"/>
      <c r="H77" s="118"/>
      <c r="I77" s="33"/>
      <c r="J77" s="118"/>
    </row>
    <row r="78" spans="1:10" ht="21.75" hidden="1" customHeight="1" x14ac:dyDescent="0.45">
      <c r="A78" s="60" t="s">
        <v>111</v>
      </c>
      <c r="B78" s="28"/>
      <c r="D78" s="114"/>
      <c r="E78" s="63"/>
      <c r="F78" s="114"/>
      <c r="G78" s="33"/>
      <c r="H78" s="114"/>
      <c r="I78" s="33"/>
      <c r="J78" s="114"/>
    </row>
    <row r="79" spans="1:10" ht="21.75" hidden="1" customHeight="1" x14ac:dyDescent="0.45">
      <c r="A79" s="60" t="s">
        <v>98</v>
      </c>
      <c r="B79" s="28"/>
      <c r="D79" s="118"/>
      <c r="E79" s="63"/>
      <c r="F79" s="26"/>
      <c r="G79" s="33"/>
      <c r="H79" s="118"/>
      <c r="I79" s="33"/>
      <c r="J79" s="118"/>
    </row>
    <row r="80" spans="1:10" ht="21.75" hidden="1" customHeight="1" x14ac:dyDescent="0.45">
      <c r="A80" s="41" t="s">
        <v>44</v>
      </c>
      <c r="B80" s="28"/>
      <c r="D80" s="118"/>
      <c r="E80" s="63"/>
      <c r="F80" s="118">
        <v>0</v>
      </c>
      <c r="G80" s="14"/>
      <c r="H80" s="251"/>
      <c r="I80" s="13"/>
      <c r="J80" s="118">
        <v>0</v>
      </c>
    </row>
    <row r="81" spans="1:14" ht="22.5" customHeight="1" x14ac:dyDescent="0.45">
      <c r="A81" s="28" t="s">
        <v>217</v>
      </c>
      <c r="B81" s="28"/>
      <c r="D81" s="222">
        <v>-5040</v>
      </c>
      <c r="E81" s="63"/>
      <c r="F81" s="222">
        <v>0</v>
      </c>
      <c r="G81" s="14"/>
      <c r="H81" s="127">
        <v>0</v>
      </c>
      <c r="I81" s="13"/>
      <c r="J81" s="118">
        <v>0</v>
      </c>
    </row>
    <row r="82" spans="1:14" s="24" customFormat="1" ht="22.5" customHeight="1" x14ac:dyDescent="0.45">
      <c r="A82" s="22" t="s">
        <v>169</v>
      </c>
      <c r="B82" s="44"/>
      <c r="C82" s="44"/>
      <c r="D82" s="292">
        <f>SUM(D70:D81)</f>
        <v>-241996</v>
      </c>
      <c r="E82" s="71"/>
      <c r="F82" s="70">
        <f>SUM(F70:F81)</f>
        <v>-900747</v>
      </c>
      <c r="G82" s="71"/>
      <c r="H82" s="292">
        <f>SUM(H70:H81)</f>
        <v>-129855</v>
      </c>
      <c r="I82" s="71"/>
      <c r="J82" s="70">
        <f>SUM(J70:J81)</f>
        <v>-572274</v>
      </c>
      <c r="K82" s="26"/>
    </row>
    <row r="83" spans="1:14" ht="6.6" customHeight="1" x14ac:dyDescent="0.45">
      <c r="A83" s="22"/>
      <c r="B83" s="28"/>
      <c r="C83" s="28"/>
      <c r="D83" s="291"/>
      <c r="E83" s="38"/>
      <c r="F83" s="27"/>
      <c r="G83" s="27"/>
      <c r="H83" s="27"/>
      <c r="I83" s="27"/>
      <c r="J83" s="27"/>
      <c r="K83" s="24"/>
    </row>
    <row r="84" spans="1:14" ht="22.5" customHeight="1" x14ac:dyDescent="0.45">
      <c r="A84" s="41" t="s">
        <v>212</v>
      </c>
      <c r="B84" s="28"/>
      <c r="C84" s="28"/>
      <c r="D84" s="291"/>
      <c r="E84" s="38"/>
      <c r="F84" s="27"/>
      <c r="G84" s="27"/>
      <c r="H84" s="27"/>
      <c r="I84" s="27"/>
      <c r="J84" s="27"/>
      <c r="K84" s="24"/>
    </row>
    <row r="85" spans="1:14" ht="22.5" customHeight="1" x14ac:dyDescent="0.45">
      <c r="A85" s="26" t="s">
        <v>114</v>
      </c>
      <c r="B85" s="28"/>
      <c r="C85" s="28"/>
      <c r="D85" s="301">
        <f>D47+D67+D82</f>
        <v>609500</v>
      </c>
      <c r="E85" s="291"/>
      <c r="F85" s="301">
        <f>F47+F67+F82</f>
        <v>267870</v>
      </c>
      <c r="G85" s="291"/>
      <c r="H85" s="301">
        <f>H47+H67+H82</f>
        <v>391621</v>
      </c>
      <c r="I85" s="291"/>
      <c r="J85" s="301">
        <f>J47+J67+J82</f>
        <v>60410</v>
      </c>
    </row>
    <row r="86" spans="1:14" ht="22.5" customHeight="1" x14ac:dyDescent="0.45">
      <c r="A86" s="41" t="s">
        <v>121</v>
      </c>
      <c r="B86" s="28"/>
      <c r="C86" s="28"/>
      <c r="D86" s="284">
        <f>-866+1312</f>
        <v>446</v>
      </c>
      <c r="E86" s="291"/>
      <c r="F86" s="284">
        <v>20222</v>
      </c>
      <c r="G86" s="291"/>
      <c r="H86" s="293">
        <v>0</v>
      </c>
      <c r="I86" s="291"/>
      <c r="J86" s="293">
        <v>0</v>
      </c>
      <c r="K86" s="24"/>
    </row>
    <row r="87" spans="1:14" ht="22.5" customHeight="1" x14ac:dyDescent="0.45">
      <c r="A87" s="54" t="s">
        <v>212</v>
      </c>
      <c r="B87" s="28"/>
      <c r="C87" s="28"/>
      <c r="D87" s="281">
        <f>D85+D86</f>
        <v>609946</v>
      </c>
      <c r="E87" s="281"/>
      <c r="F87" s="281">
        <f>F85+F86</f>
        <v>288092</v>
      </c>
      <c r="G87" s="281"/>
      <c r="H87" s="281">
        <f>H85+H86</f>
        <v>391621</v>
      </c>
      <c r="I87" s="281"/>
      <c r="J87" s="281">
        <f>J85+J86</f>
        <v>60410</v>
      </c>
      <c r="K87" s="24"/>
    </row>
    <row r="88" spans="1:14" ht="22.5" customHeight="1" x14ac:dyDescent="0.45">
      <c r="A88" s="41" t="s">
        <v>143</v>
      </c>
      <c r="B88" s="28"/>
      <c r="C88" s="28"/>
      <c r="D88" s="294">
        <f>'BS-3-5'!F10</f>
        <v>1566087</v>
      </c>
      <c r="E88" s="291"/>
      <c r="F88" s="294">
        <v>1766784</v>
      </c>
      <c r="G88" s="291"/>
      <c r="H88" s="294">
        <f>'BS-3-5'!J10</f>
        <v>241410</v>
      </c>
      <c r="I88" s="291"/>
      <c r="J88" s="294">
        <v>479388</v>
      </c>
      <c r="K88" s="24"/>
    </row>
    <row r="89" spans="1:14" ht="22.5" customHeight="1" thickBot="1" x14ac:dyDescent="0.5">
      <c r="A89" s="309" t="s">
        <v>207</v>
      </c>
      <c r="B89" s="76"/>
      <c r="C89" s="44"/>
      <c r="D89" s="295">
        <f>SUM(D87:D88)</f>
        <v>2176033</v>
      </c>
      <c r="E89" s="282"/>
      <c r="F89" s="295">
        <f>SUM(F87:F88)</f>
        <v>2054876</v>
      </c>
      <c r="G89" s="302"/>
      <c r="H89" s="295">
        <f>SUM(H87:H88)</f>
        <v>633031</v>
      </c>
      <c r="I89" s="302"/>
      <c r="J89" s="295">
        <f>SUM(J87:J88)</f>
        <v>539798</v>
      </c>
      <c r="L89" s="13">
        <f>D89-'BS-3-5'!D10</f>
        <v>0</v>
      </c>
      <c r="M89" s="13">
        <f>H89-'BS-3-5'!H10</f>
        <v>0</v>
      </c>
    </row>
    <row r="90" spans="1:14" ht="22.5" thickTop="1" x14ac:dyDescent="0.45">
      <c r="B90" s="38"/>
      <c r="C90" s="38"/>
      <c r="D90" s="19"/>
      <c r="E90" s="38"/>
      <c r="F90" s="19"/>
      <c r="G90" s="27"/>
      <c r="H90" s="19"/>
      <c r="I90" s="32"/>
      <c r="J90" s="19"/>
    </row>
    <row r="91" spans="1:14" ht="22.5" customHeight="1" x14ac:dyDescent="0.45">
      <c r="A91" s="104" t="s">
        <v>39</v>
      </c>
      <c r="B91" s="38"/>
      <c r="C91" s="38"/>
      <c r="D91" s="34"/>
      <c r="F91" s="34"/>
      <c r="H91" s="34"/>
      <c r="I91" s="32"/>
      <c r="J91" s="34"/>
      <c r="K91" s="27"/>
      <c r="L91" s="27"/>
      <c r="M91" s="27"/>
      <c r="N91" s="27"/>
    </row>
    <row r="92" spans="1:14" ht="22.5" customHeight="1" x14ac:dyDescent="0.45">
      <c r="A92" s="28" t="s">
        <v>139</v>
      </c>
      <c r="B92" s="38"/>
      <c r="C92" s="38"/>
      <c r="D92" s="26"/>
      <c r="F92" s="26"/>
      <c r="G92" s="26"/>
      <c r="H92" s="26"/>
      <c r="J92" s="26"/>
    </row>
    <row r="93" spans="1:14" ht="22.5" customHeight="1" x14ac:dyDescent="0.45">
      <c r="A93" s="28" t="s">
        <v>213</v>
      </c>
      <c r="B93" s="38"/>
      <c r="C93" s="38"/>
      <c r="D93" s="119">
        <v>0</v>
      </c>
      <c r="E93" s="13"/>
      <c r="F93" s="301">
        <v>0</v>
      </c>
      <c r="G93" s="33"/>
      <c r="H93" s="114">
        <v>-13984</v>
      </c>
      <c r="I93" s="33"/>
      <c r="J93" s="114">
        <v>-2363</v>
      </c>
    </row>
    <row r="94" spans="1:14" ht="22.5" customHeight="1" x14ac:dyDescent="0.45">
      <c r="A94" s="28" t="s">
        <v>140</v>
      </c>
      <c r="B94" s="38"/>
      <c r="C94" s="38"/>
      <c r="D94" s="119"/>
      <c r="E94" s="34"/>
      <c r="F94" s="19"/>
      <c r="G94" s="33"/>
      <c r="H94" s="114"/>
      <c r="I94" s="33"/>
      <c r="J94" s="39"/>
    </row>
    <row r="95" spans="1:14" ht="22.5" customHeight="1" x14ac:dyDescent="0.45">
      <c r="A95" s="28" t="s">
        <v>214</v>
      </c>
      <c r="B95" s="38"/>
      <c r="C95" s="38"/>
      <c r="D95" s="119">
        <v>0</v>
      </c>
      <c r="E95" s="34"/>
      <c r="F95" s="304">
        <v>-5499</v>
      </c>
      <c r="G95" s="33"/>
      <c r="H95" s="119">
        <v>0</v>
      </c>
      <c r="I95" s="33"/>
      <c r="J95" s="114">
        <v>-5499</v>
      </c>
    </row>
    <row r="96" spans="1:14" ht="22.5" customHeight="1" x14ac:dyDescent="0.45">
      <c r="A96" s="41" t="s">
        <v>184</v>
      </c>
      <c r="B96" s="41"/>
      <c r="C96" s="41"/>
      <c r="D96" s="310"/>
      <c r="E96" s="34"/>
      <c r="F96" s="114"/>
      <c r="H96" s="117"/>
    </row>
    <row r="97" spans="1:10" ht="22.5" customHeight="1" x14ac:dyDescent="0.45">
      <c r="A97" s="41" t="s">
        <v>181</v>
      </c>
      <c r="B97" s="41"/>
      <c r="C97" s="41"/>
      <c r="D97" s="117">
        <v>-19120</v>
      </c>
      <c r="E97" s="34"/>
      <c r="F97" s="114">
        <v>58879</v>
      </c>
      <c r="G97" s="33"/>
      <c r="H97" s="114">
        <v>-24785</v>
      </c>
      <c r="I97" s="33"/>
      <c r="J97" s="114">
        <v>59141</v>
      </c>
    </row>
    <row r="98" spans="1:10" ht="21.75" customHeight="1" x14ac:dyDescent="0.45">
      <c r="A98" s="110" t="s">
        <v>221</v>
      </c>
      <c r="D98" s="310">
        <v>40100</v>
      </c>
      <c r="F98" s="114">
        <v>5137</v>
      </c>
      <c r="G98" s="33"/>
      <c r="H98" s="114">
        <v>-1425</v>
      </c>
      <c r="I98" s="33"/>
      <c r="J98" s="117">
        <v>9398</v>
      </c>
    </row>
    <row r="99" spans="1:10" ht="21.75" x14ac:dyDescent="0.45">
      <c r="A99" s="178" t="s">
        <v>185</v>
      </c>
      <c r="B99" s="56"/>
      <c r="C99" s="56"/>
      <c r="D99" s="119">
        <v>0</v>
      </c>
      <c r="E99" s="56"/>
      <c r="F99" s="117">
        <v>3599</v>
      </c>
      <c r="G99" s="56"/>
      <c r="H99" s="114">
        <v>0</v>
      </c>
      <c r="I99" s="56"/>
      <c r="J99" s="38">
        <v>3351</v>
      </c>
    </row>
    <row r="100" spans="1:10" ht="11.1" customHeight="1" x14ac:dyDescent="0.45">
      <c r="A100" s="110"/>
      <c r="H100" s="114"/>
    </row>
    <row r="101" spans="1:10" ht="22.5" customHeight="1" x14ac:dyDescent="0.45">
      <c r="A101" s="126"/>
      <c r="D101" s="117"/>
      <c r="F101" s="117"/>
      <c r="H101" s="117"/>
      <c r="J101" s="117"/>
    </row>
  </sheetData>
  <mergeCells count="15">
    <mergeCell ref="D4:F4"/>
    <mergeCell ref="H4:J4"/>
    <mergeCell ref="D5:F5"/>
    <mergeCell ref="H5:J5"/>
    <mergeCell ref="D6:F6"/>
    <mergeCell ref="H6:J6"/>
    <mergeCell ref="D54:F54"/>
    <mergeCell ref="H54:J54"/>
    <mergeCell ref="D56:J56"/>
    <mergeCell ref="D8:J8"/>
    <mergeCell ref="A17:B17"/>
    <mergeCell ref="D52:F52"/>
    <mergeCell ref="H52:J52"/>
    <mergeCell ref="D53:F53"/>
    <mergeCell ref="H53:J53"/>
  </mergeCells>
  <pageMargins left="0.8" right="0.8" top="0.48" bottom="0.5" header="0.5" footer="0.5"/>
  <pageSetup paperSize="9" scale="80" firstPageNumber="12" fitToHeight="0" orientation="portrait" useFirstPageNumber="1" r:id="rId1"/>
  <headerFooter>
    <oddHeader xml:space="preserve">&amp;C
</oddHead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DCA77D4-E75F-4BDA-81EC-2351711911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07D296-8E71-4C24-A789-2C53547738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065738-CA71-4238-A282-4AA34C99E9F2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sharepoint/v3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f6ba49b0-bcda-4796-8236-5b5cc1493ace"/>
    <ds:schemaRef ds:uri="4243d5be-521d-4052-81ca-f0f31ea6f2da"/>
    <ds:schemaRef ds:uri="05716746-add9-412a-97a9-1b5167d151a3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BS-3-5</vt:lpstr>
      <vt:lpstr>PL 6-7 </vt:lpstr>
      <vt:lpstr>cet-Conso 8-9</vt:lpstr>
      <vt:lpstr>cet-company 10-11</vt:lpstr>
      <vt:lpstr>CF 12-13</vt:lpstr>
      <vt:lpstr>'BS-3-5'!Print_Area</vt:lpstr>
      <vt:lpstr>'cet-company 10-11'!Print_Area</vt:lpstr>
      <vt:lpstr>'cet-Conso 8-9'!Print_Area</vt:lpstr>
      <vt:lpstr>'CF 12-13'!Print_Area</vt:lpstr>
      <vt:lpstr>'PL 6-7 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2025-05-08T02:24:07Z</cp:lastPrinted>
  <dcterms:created xsi:type="dcterms:W3CDTF">2001-05-31T06:38:56Z</dcterms:created>
  <dcterms:modified xsi:type="dcterms:W3CDTF">2025-05-13T05:14:38Z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